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bro\Downloads\5000-Sprint-Mission-Master (2)\"/>
    </mc:Choice>
  </mc:AlternateContent>
  <xr:revisionPtr revIDLastSave="0" documentId="13_ncr:1_{F52CEB72-3092-4DE2-8074-BD5D9EA85C69}" xr6:coauthVersionLast="47" xr6:coauthVersionMax="47" xr10:uidLastSave="{00000000-0000-0000-0000-000000000000}"/>
  <bookViews>
    <workbookView showHorizontalScroll="0" showVerticalScroll="0" xWindow="-27240" yWindow="1620" windowWidth="21600" windowHeight="12735" activeTab="2" xr2:uid="{0B17529B-5947-4847-886D-74B65E1DD7FC}"/>
  </bookViews>
  <sheets>
    <sheet name="1yearplan" sheetId="6" r:id="rId1"/>
    <sheet name="Dutch Calc" sheetId="5" r:id="rId2"/>
    <sheet name="Mission Control Single Best Bet" sheetId="11" r:id="rId3"/>
    <sheet name="Mission Control SBB Progress" sheetId="14" r:id="rId4"/>
    <sheet name="Mission Control Joint Bets" sheetId="9" r:id="rId5"/>
  </sheets>
  <definedNames>
    <definedName name="_xlnm.Print_Area" localSheetId="0">'1yearplan'!$A$1:$L$371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4" l="1"/>
  <c r="B14" i="14" s="1"/>
  <c r="B34" i="14"/>
  <c r="B35" i="14"/>
  <c r="B36" i="14"/>
  <c r="B37" i="14"/>
  <c r="B38" i="14"/>
  <c r="B39" i="14"/>
  <c r="B40" i="14"/>
  <c r="C12" i="14"/>
  <c r="C13" i="14"/>
  <c r="C33" i="14"/>
  <c r="C34" i="14"/>
  <c r="C35" i="14"/>
  <c r="C36" i="14"/>
  <c r="C37" i="14"/>
  <c r="C38" i="14"/>
  <c r="C39" i="14"/>
  <c r="C40" i="14"/>
  <c r="B12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39" i="14"/>
  <c r="X40" i="14"/>
  <c r="X11" i="14"/>
  <c r="V11" i="14"/>
  <c r="V12" i="14" s="1"/>
  <c r="B11" i="14"/>
  <c r="K9" i="14"/>
  <c r="M9" i="14" s="1"/>
  <c r="C14" i="14" l="1"/>
  <c r="B15" i="14"/>
  <c r="C11" i="14"/>
  <c r="V13" i="14"/>
  <c r="W11" i="14"/>
  <c r="C15" i="14" l="1"/>
  <c r="B16" i="14"/>
  <c r="V14" i="14"/>
  <c r="W12" i="14"/>
  <c r="C16" i="14" l="1"/>
  <c r="B17" i="14"/>
  <c r="V15" i="14"/>
  <c r="W13" i="14"/>
  <c r="C17" i="14" l="1"/>
  <c r="B18" i="14"/>
  <c r="V16" i="14"/>
  <c r="W14" i="14"/>
  <c r="C18" i="14" l="1"/>
  <c r="B19" i="14"/>
  <c r="V17" i="14"/>
  <c r="W15" i="14"/>
  <c r="B20" i="14" l="1"/>
  <c r="C19" i="14"/>
  <c r="V18" i="14"/>
  <c r="W16" i="14"/>
  <c r="B21" i="14" l="1"/>
  <c r="C20" i="14"/>
  <c r="V19" i="14"/>
  <c r="W17" i="14"/>
  <c r="B22" i="14" l="1"/>
  <c r="C21" i="14"/>
  <c r="V20" i="14"/>
  <c r="W18" i="14"/>
  <c r="C22" i="14" l="1"/>
  <c r="B23" i="14"/>
  <c r="V21" i="14"/>
  <c r="W19" i="14"/>
  <c r="C23" i="14" l="1"/>
  <c r="B24" i="14"/>
  <c r="V22" i="14"/>
  <c r="W20" i="14"/>
  <c r="C24" i="14" l="1"/>
  <c r="B25" i="14"/>
  <c r="V23" i="14"/>
  <c r="W21" i="14"/>
  <c r="C25" i="14" l="1"/>
  <c r="B26" i="14"/>
  <c r="V24" i="14"/>
  <c r="W22" i="14"/>
  <c r="B27" i="14" l="1"/>
  <c r="C26" i="14"/>
  <c r="V25" i="14"/>
  <c r="W23" i="14"/>
  <c r="B28" i="14" l="1"/>
  <c r="C27" i="14"/>
  <c r="V26" i="14"/>
  <c r="W24" i="14"/>
  <c r="B29" i="14" l="1"/>
  <c r="C28" i="14"/>
  <c r="V27" i="14"/>
  <c r="W25" i="14"/>
  <c r="B30" i="14" l="1"/>
  <c r="C29" i="14"/>
  <c r="V28" i="14"/>
  <c r="W26" i="14"/>
  <c r="C30" i="14" l="1"/>
  <c r="B31" i="14"/>
  <c r="V29" i="14"/>
  <c r="W27" i="14"/>
  <c r="C31" i="14" l="1"/>
  <c r="B32" i="14"/>
  <c r="V30" i="14"/>
  <c r="W28" i="14"/>
  <c r="C32" i="14" l="1"/>
  <c r="B33" i="14"/>
  <c r="V31" i="14"/>
  <c r="W29" i="14"/>
  <c r="V32" i="14" l="1"/>
  <c r="W30" i="14"/>
  <c r="V33" i="14" l="1"/>
  <c r="W31" i="14"/>
  <c r="V34" i="14" l="1"/>
  <c r="W32" i="14"/>
  <c r="V35" i="14" l="1"/>
  <c r="W33" i="14"/>
  <c r="V36" i="14" l="1"/>
  <c r="W34" i="14"/>
  <c r="V37" i="14" l="1"/>
  <c r="W35" i="14"/>
  <c r="V38" i="14" l="1"/>
  <c r="W36" i="14"/>
  <c r="V39" i="14" l="1"/>
  <c r="W37" i="14"/>
  <c r="V40" i="14" l="1"/>
  <c r="W38" i="14"/>
  <c r="V41" i="14" l="1"/>
  <c r="W40" i="14" s="1"/>
  <c r="W39" i="14"/>
  <c r="AI114" i="11" l="1"/>
  <c r="AH114" i="11"/>
  <c r="AG114" i="11"/>
  <c r="S114" i="11"/>
  <c r="R114" i="11"/>
  <c r="Q114" i="11"/>
  <c r="T114" i="11" s="1"/>
  <c r="J114" i="11"/>
  <c r="AI113" i="11"/>
  <c r="AH113" i="11"/>
  <c r="AG113" i="11"/>
  <c r="S113" i="11"/>
  <c r="R113" i="11"/>
  <c r="Q113" i="11"/>
  <c r="T113" i="11" s="1"/>
  <c r="J113" i="11"/>
  <c r="AI112" i="11"/>
  <c r="AH112" i="11"/>
  <c r="AG112" i="11"/>
  <c r="S112" i="11"/>
  <c r="R112" i="11"/>
  <c r="Q112" i="11"/>
  <c r="T112" i="11" s="1"/>
  <c r="J112" i="11"/>
  <c r="AI111" i="11"/>
  <c r="AH111" i="11"/>
  <c r="AG111" i="11"/>
  <c r="S111" i="11"/>
  <c r="R111" i="11"/>
  <c r="Q111" i="11"/>
  <c r="T111" i="11" s="1"/>
  <c r="J111" i="11"/>
  <c r="AI110" i="11"/>
  <c r="AH110" i="11"/>
  <c r="AG110" i="11"/>
  <c r="S110" i="11"/>
  <c r="R110" i="11"/>
  <c r="Q110" i="11"/>
  <c r="T110" i="11" s="1"/>
  <c r="J110" i="11"/>
  <c r="AI109" i="11"/>
  <c r="AH109" i="11"/>
  <c r="AG109" i="11"/>
  <c r="S109" i="11"/>
  <c r="R109" i="11"/>
  <c r="Q109" i="11"/>
  <c r="T109" i="11" s="1"/>
  <c r="J109" i="11"/>
  <c r="AI108" i="11"/>
  <c r="AH108" i="11"/>
  <c r="AG108" i="11"/>
  <c r="S108" i="11"/>
  <c r="R108" i="11"/>
  <c r="Q108" i="11"/>
  <c r="T108" i="11" s="1"/>
  <c r="J108" i="11"/>
  <c r="AI107" i="11"/>
  <c r="AH107" i="11"/>
  <c r="AJ107" i="11" s="1"/>
  <c r="AG107" i="11"/>
  <c r="S107" i="11"/>
  <c r="R107" i="11"/>
  <c r="Q107" i="11"/>
  <c r="T107" i="11" s="1"/>
  <c r="J107" i="11"/>
  <c r="AI106" i="11"/>
  <c r="AH106" i="11"/>
  <c r="AG106" i="11"/>
  <c r="S106" i="11"/>
  <c r="R106" i="11"/>
  <c r="Q106" i="11"/>
  <c r="T106" i="11" s="1"/>
  <c r="J106" i="11"/>
  <c r="AI105" i="11"/>
  <c r="AH105" i="11"/>
  <c r="AG105" i="11"/>
  <c r="S105" i="11"/>
  <c r="R105" i="11"/>
  <c r="Q105" i="11"/>
  <c r="T105" i="11" s="1"/>
  <c r="J105" i="11"/>
  <c r="AI104" i="11"/>
  <c r="AH104" i="11"/>
  <c r="AG104" i="11"/>
  <c r="S104" i="11"/>
  <c r="R104" i="11"/>
  <c r="Q104" i="11"/>
  <c r="T104" i="11" s="1"/>
  <c r="J104" i="11"/>
  <c r="AI103" i="11"/>
  <c r="AH103" i="11"/>
  <c r="AG103" i="11"/>
  <c r="S103" i="11"/>
  <c r="R103" i="11"/>
  <c r="Q103" i="11"/>
  <c r="T103" i="11" s="1"/>
  <c r="J103" i="11"/>
  <c r="AI102" i="11"/>
  <c r="AH102" i="11"/>
  <c r="AG102" i="11"/>
  <c r="S102" i="11"/>
  <c r="R102" i="11"/>
  <c r="Q102" i="11"/>
  <c r="T102" i="11" s="1"/>
  <c r="J102" i="11"/>
  <c r="AI101" i="11"/>
  <c r="AH101" i="11"/>
  <c r="AA101" i="11" s="1"/>
  <c r="AG101" i="11"/>
  <c r="S101" i="11"/>
  <c r="R101" i="11"/>
  <c r="Q101" i="11"/>
  <c r="T101" i="11" s="1"/>
  <c r="J101" i="11"/>
  <c r="AI100" i="11"/>
  <c r="AH100" i="11"/>
  <c r="AG100" i="11"/>
  <c r="S100" i="11"/>
  <c r="R100" i="11"/>
  <c r="Q100" i="11"/>
  <c r="T100" i="11" s="1"/>
  <c r="J100" i="11"/>
  <c r="AI99" i="11"/>
  <c r="AH99" i="11"/>
  <c r="AG99" i="11"/>
  <c r="S99" i="11"/>
  <c r="R99" i="11"/>
  <c r="Q99" i="11"/>
  <c r="T99" i="11" s="1"/>
  <c r="J99" i="11"/>
  <c r="AI98" i="11"/>
  <c r="AH98" i="11"/>
  <c r="AG98" i="11"/>
  <c r="S98" i="11"/>
  <c r="R98" i="11"/>
  <c r="Q98" i="11"/>
  <c r="T98" i="11" s="1"/>
  <c r="J98" i="11"/>
  <c r="AI97" i="11"/>
  <c r="AH97" i="11"/>
  <c r="AG97" i="11"/>
  <c r="S97" i="11"/>
  <c r="R97" i="11"/>
  <c r="Q97" i="11"/>
  <c r="T97" i="11" s="1"/>
  <c r="J97" i="11"/>
  <c r="AI96" i="11"/>
  <c r="AH96" i="11"/>
  <c r="AG96" i="11"/>
  <c r="S96" i="11"/>
  <c r="R96" i="11"/>
  <c r="Q96" i="11"/>
  <c r="T96" i="11" s="1"/>
  <c r="J96" i="11"/>
  <c r="AI95" i="11"/>
  <c r="AH95" i="11"/>
  <c r="AG95" i="11"/>
  <c r="S95" i="11"/>
  <c r="R95" i="11"/>
  <c r="Q95" i="11"/>
  <c r="T95" i="11" s="1"/>
  <c r="J95" i="11"/>
  <c r="AI94" i="11"/>
  <c r="AH94" i="11"/>
  <c r="AG94" i="11"/>
  <c r="S94" i="11"/>
  <c r="R94" i="11"/>
  <c r="Q94" i="11"/>
  <c r="T94" i="11" s="1"/>
  <c r="J94" i="11"/>
  <c r="AI93" i="11"/>
  <c r="AH93" i="11"/>
  <c r="AA93" i="11" s="1"/>
  <c r="AG93" i="11"/>
  <c r="S93" i="11"/>
  <c r="R93" i="11"/>
  <c r="Q93" i="11"/>
  <c r="T93" i="11" s="1"/>
  <c r="J93" i="11"/>
  <c r="AI92" i="11"/>
  <c r="AH92" i="11"/>
  <c r="AG92" i="11"/>
  <c r="S92" i="11"/>
  <c r="R92" i="11"/>
  <c r="Q92" i="11"/>
  <c r="T92" i="11" s="1"/>
  <c r="J92" i="11"/>
  <c r="AI91" i="11"/>
  <c r="AH91" i="11"/>
  <c r="AA91" i="11" s="1"/>
  <c r="AG91" i="11"/>
  <c r="S91" i="11"/>
  <c r="R91" i="11"/>
  <c r="Q91" i="11"/>
  <c r="T91" i="11" s="1"/>
  <c r="J91" i="11"/>
  <c r="AI90" i="11"/>
  <c r="AH90" i="11"/>
  <c r="AG90" i="11"/>
  <c r="S90" i="11"/>
  <c r="R90" i="11"/>
  <c r="Q90" i="11"/>
  <c r="T90" i="11" s="1"/>
  <c r="J90" i="11"/>
  <c r="AI89" i="11"/>
  <c r="AH89" i="11"/>
  <c r="AG89" i="11"/>
  <c r="S89" i="11"/>
  <c r="R89" i="11"/>
  <c r="Q89" i="11"/>
  <c r="T89" i="11" s="1"/>
  <c r="J89" i="11"/>
  <c r="AI88" i="11"/>
  <c r="AH88" i="11"/>
  <c r="AG88" i="11"/>
  <c r="S88" i="11"/>
  <c r="R88" i="11"/>
  <c r="Q88" i="11"/>
  <c r="T88" i="11" s="1"/>
  <c r="J88" i="11"/>
  <c r="AI87" i="11"/>
  <c r="AH87" i="11"/>
  <c r="AG87" i="11"/>
  <c r="S87" i="11"/>
  <c r="R87" i="11"/>
  <c r="Q87" i="11"/>
  <c r="T87" i="11" s="1"/>
  <c r="J87" i="11"/>
  <c r="AI86" i="11"/>
  <c r="AH86" i="11"/>
  <c r="AG86" i="11"/>
  <c r="S86" i="11"/>
  <c r="R86" i="11"/>
  <c r="Q86" i="11"/>
  <c r="T86" i="11" s="1"/>
  <c r="J86" i="11"/>
  <c r="AI85" i="11"/>
  <c r="AH85" i="11"/>
  <c r="AG85" i="11"/>
  <c r="S85" i="11"/>
  <c r="R85" i="11"/>
  <c r="Q85" i="11"/>
  <c r="T85" i="11" s="1"/>
  <c r="J85" i="11"/>
  <c r="AI84" i="11"/>
  <c r="AH84" i="11"/>
  <c r="AG84" i="11"/>
  <c r="S84" i="11"/>
  <c r="R84" i="11"/>
  <c r="Q84" i="11"/>
  <c r="T84" i="11" s="1"/>
  <c r="J84" i="11"/>
  <c r="AI83" i="11"/>
  <c r="AH83" i="11"/>
  <c r="AG83" i="11"/>
  <c r="S83" i="11"/>
  <c r="R83" i="11"/>
  <c r="Q83" i="11"/>
  <c r="T83" i="11" s="1"/>
  <c r="J83" i="11"/>
  <c r="AI82" i="11"/>
  <c r="AH82" i="11"/>
  <c r="AG82" i="11"/>
  <c r="S82" i="11"/>
  <c r="R82" i="11"/>
  <c r="Q82" i="11"/>
  <c r="T82" i="11" s="1"/>
  <c r="J82" i="11"/>
  <c r="AI81" i="11"/>
  <c r="AH81" i="11"/>
  <c r="AG81" i="11"/>
  <c r="S81" i="11"/>
  <c r="R81" i="11"/>
  <c r="Q81" i="11"/>
  <c r="T81" i="11" s="1"/>
  <c r="J81" i="11"/>
  <c r="AI80" i="11"/>
  <c r="AH80" i="11"/>
  <c r="AG80" i="11"/>
  <c r="S80" i="11"/>
  <c r="R80" i="11"/>
  <c r="Q80" i="11"/>
  <c r="T80" i="11" s="1"/>
  <c r="J80" i="11"/>
  <c r="AI79" i="11"/>
  <c r="AH79" i="11"/>
  <c r="AG79" i="11"/>
  <c r="S79" i="11"/>
  <c r="R79" i="11"/>
  <c r="Q79" i="11"/>
  <c r="T79" i="11" s="1"/>
  <c r="J79" i="11"/>
  <c r="AI78" i="11"/>
  <c r="AH78" i="11"/>
  <c r="AG78" i="11"/>
  <c r="S78" i="11"/>
  <c r="R78" i="11"/>
  <c r="Q78" i="11"/>
  <c r="T78" i="11" s="1"/>
  <c r="J78" i="11"/>
  <c r="AI77" i="11"/>
  <c r="AH77" i="11"/>
  <c r="AG77" i="11"/>
  <c r="S77" i="11"/>
  <c r="R77" i="11"/>
  <c r="Q77" i="11"/>
  <c r="T77" i="11" s="1"/>
  <c r="J77" i="11"/>
  <c r="AI76" i="11"/>
  <c r="AH76" i="11"/>
  <c r="AG76" i="11"/>
  <c r="S76" i="11"/>
  <c r="R76" i="11"/>
  <c r="Q76" i="11"/>
  <c r="T76" i="11" s="1"/>
  <c r="J76" i="11"/>
  <c r="AI75" i="11"/>
  <c r="AH75" i="11"/>
  <c r="AG75" i="11"/>
  <c r="S75" i="11"/>
  <c r="R75" i="11"/>
  <c r="Q75" i="11"/>
  <c r="T75" i="11" s="1"/>
  <c r="J75" i="11"/>
  <c r="AI74" i="11"/>
  <c r="AH74" i="11"/>
  <c r="AG74" i="11"/>
  <c r="S74" i="11"/>
  <c r="R74" i="11"/>
  <c r="Q74" i="11"/>
  <c r="T74" i="11" s="1"/>
  <c r="J74" i="11"/>
  <c r="AI73" i="11"/>
  <c r="AH73" i="11"/>
  <c r="AJ73" i="11" s="1"/>
  <c r="AK73" i="11" s="1"/>
  <c r="AL73" i="11" s="1"/>
  <c r="AG73" i="11"/>
  <c r="S73" i="11"/>
  <c r="R73" i="11"/>
  <c r="Q73" i="11"/>
  <c r="T73" i="11" s="1"/>
  <c r="J73" i="11"/>
  <c r="AI72" i="11"/>
  <c r="AH72" i="11"/>
  <c r="AG72" i="11"/>
  <c r="S72" i="11"/>
  <c r="R72" i="11"/>
  <c r="Q72" i="11"/>
  <c r="T72" i="11" s="1"/>
  <c r="J72" i="11"/>
  <c r="AI71" i="11"/>
  <c r="AH71" i="11"/>
  <c r="AG71" i="11"/>
  <c r="S71" i="11"/>
  <c r="R71" i="11"/>
  <c r="Q71" i="11"/>
  <c r="T71" i="11" s="1"/>
  <c r="J71" i="11"/>
  <c r="AI70" i="11"/>
  <c r="AH70" i="11"/>
  <c r="AG70" i="11"/>
  <c r="S70" i="11"/>
  <c r="R70" i="11"/>
  <c r="Q70" i="11"/>
  <c r="T70" i="11" s="1"/>
  <c r="J70" i="11"/>
  <c r="AI69" i="11"/>
  <c r="AH69" i="11"/>
  <c r="AG69" i="11"/>
  <c r="S69" i="11"/>
  <c r="R69" i="11"/>
  <c r="Q69" i="11"/>
  <c r="T69" i="11" s="1"/>
  <c r="J69" i="11"/>
  <c r="AI68" i="11"/>
  <c r="AH68" i="11"/>
  <c r="AG68" i="11"/>
  <c r="S68" i="11"/>
  <c r="R68" i="11"/>
  <c r="Q68" i="11"/>
  <c r="T68" i="11" s="1"/>
  <c r="J68" i="11"/>
  <c r="AI67" i="11"/>
  <c r="AH67" i="11"/>
  <c r="AG67" i="11"/>
  <c r="S67" i="11"/>
  <c r="R67" i="11"/>
  <c r="Q67" i="11"/>
  <c r="T67" i="11" s="1"/>
  <c r="J67" i="11"/>
  <c r="AI66" i="11"/>
  <c r="AH66" i="11"/>
  <c r="AG66" i="11"/>
  <c r="S66" i="11"/>
  <c r="R66" i="11"/>
  <c r="Q66" i="11"/>
  <c r="T66" i="11" s="1"/>
  <c r="J66" i="11"/>
  <c r="AI65" i="11"/>
  <c r="AH65" i="11"/>
  <c r="AG65" i="11"/>
  <c r="S65" i="11"/>
  <c r="R65" i="11"/>
  <c r="Q65" i="11"/>
  <c r="T65" i="11" s="1"/>
  <c r="J65" i="11"/>
  <c r="AI64" i="11"/>
  <c r="AH64" i="11"/>
  <c r="AG64" i="11"/>
  <c r="S64" i="11"/>
  <c r="R64" i="11"/>
  <c r="Q64" i="11"/>
  <c r="T64" i="11" s="1"/>
  <c r="J64" i="11"/>
  <c r="AI63" i="11"/>
  <c r="AH63" i="11"/>
  <c r="AG63" i="11"/>
  <c r="S63" i="11"/>
  <c r="R63" i="11"/>
  <c r="Q63" i="11"/>
  <c r="T63" i="11" s="1"/>
  <c r="J63" i="11"/>
  <c r="AI62" i="11"/>
  <c r="AH62" i="11"/>
  <c r="AG62" i="11"/>
  <c r="S62" i="11"/>
  <c r="R62" i="11"/>
  <c r="Q62" i="11"/>
  <c r="T62" i="11" s="1"/>
  <c r="J62" i="11"/>
  <c r="AI61" i="11"/>
  <c r="AH61" i="11"/>
  <c r="AG61" i="11"/>
  <c r="S61" i="11"/>
  <c r="R61" i="11"/>
  <c r="Q61" i="11"/>
  <c r="T61" i="11" s="1"/>
  <c r="J61" i="11"/>
  <c r="AI60" i="11"/>
  <c r="AH60" i="11"/>
  <c r="AG60" i="11"/>
  <c r="S60" i="11"/>
  <c r="R60" i="11"/>
  <c r="Q60" i="11"/>
  <c r="T60" i="11" s="1"/>
  <c r="J60" i="11"/>
  <c r="AI59" i="11"/>
  <c r="AH59" i="11"/>
  <c r="AG59" i="11"/>
  <c r="S59" i="11"/>
  <c r="R59" i="11"/>
  <c r="Q59" i="11"/>
  <c r="T59" i="11" s="1"/>
  <c r="J59" i="11"/>
  <c r="AI58" i="11"/>
  <c r="AH58" i="11"/>
  <c r="AG58" i="11"/>
  <c r="S58" i="11"/>
  <c r="R58" i="11"/>
  <c r="Q58" i="11"/>
  <c r="T58" i="11" s="1"/>
  <c r="J58" i="11"/>
  <c r="AI57" i="11"/>
  <c r="AH57" i="11"/>
  <c r="AG57" i="11"/>
  <c r="S57" i="11"/>
  <c r="R57" i="11"/>
  <c r="Q57" i="11"/>
  <c r="T57" i="11" s="1"/>
  <c r="J57" i="11"/>
  <c r="AI56" i="11"/>
  <c r="AH56" i="11"/>
  <c r="AG56" i="11"/>
  <c r="S56" i="11"/>
  <c r="R56" i="11"/>
  <c r="Q56" i="11"/>
  <c r="T56" i="11" s="1"/>
  <c r="J56" i="11"/>
  <c r="AI55" i="11"/>
  <c r="AH55" i="11"/>
  <c r="AG55" i="11"/>
  <c r="S55" i="11"/>
  <c r="R55" i="11"/>
  <c r="Q55" i="11"/>
  <c r="T55" i="11" s="1"/>
  <c r="J55" i="11"/>
  <c r="AI54" i="11"/>
  <c r="AH54" i="11"/>
  <c r="AG54" i="11"/>
  <c r="S54" i="11"/>
  <c r="R54" i="11"/>
  <c r="Q54" i="11"/>
  <c r="T54" i="11" s="1"/>
  <c r="J54" i="11"/>
  <c r="AI53" i="11"/>
  <c r="AH53" i="11"/>
  <c r="AG53" i="11"/>
  <c r="S53" i="11"/>
  <c r="R53" i="11"/>
  <c r="Q53" i="11"/>
  <c r="T53" i="11" s="1"/>
  <c r="J53" i="11"/>
  <c r="AI52" i="11"/>
  <c r="AH52" i="11"/>
  <c r="AG52" i="11"/>
  <c r="S52" i="11"/>
  <c r="R52" i="11"/>
  <c r="Q52" i="11"/>
  <c r="T52" i="11" s="1"/>
  <c r="J52" i="11"/>
  <c r="AI51" i="11"/>
  <c r="AH51" i="11"/>
  <c r="AG51" i="11"/>
  <c r="S51" i="11"/>
  <c r="R51" i="11"/>
  <c r="Q51" i="11"/>
  <c r="T51" i="11" s="1"/>
  <c r="J51" i="11"/>
  <c r="AI50" i="11"/>
  <c r="AH50" i="11"/>
  <c r="AG50" i="11"/>
  <c r="S50" i="11"/>
  <c r="R50" i="11"/>
  <c r="Q50" i="11"/>
  <c r="T50" i="11" s="1"/>
  <c r="J50" i="11"/>
  <c r="AI49" i="11"/>
  <c r="AH49" i="11"/>
  <c r="AG49" i="11"/>
  <c r="S49" i="11"/>
  <c r="R49" i="11"/>
  <c r="Q49" i="11"/>
  <c r="T49" i="11" s="1"/>
  <c r="J49" i="11"/>
  <c r="AI48" i="11"/>
  <c r="AH48" i="11"/>
  <c r="AG48" i="11"/>
  <c r="S48" i="11"/>
  <c r="R48" i="11"/>
  <c r="Q48" i="11"/>
  <c r="T48" i="11" s="1"/>
  <c r="J48" i="11"/>
  <c r="AI47" i="11"/>
  <c r="AH47" i="11"/>
  <c r="AG47" i="11"/>
  <c r="S47" i="11"/>
  <c r="R47" i="11"/>
  <c r="Q47" i="11"/>
  <c r="T47" i="11" s="1"/>
  <c r="J47" i="11"/>
  <c r="AI46" i="11"/>
  <c r="AH46" i="11"/>
  <c r="AG46" i="11"/>
  <c r="S46" i="11"/>
  <c r="R46" i="11"/>
  <c r="Q46" i="11"/>
  <c r="T46" i="11" s="1"/>
  <c r="J46" i="11"/>
  <c r="AI45" i="11"/>
  <c r="AH45" i="11"/>
  <c r="AG45" i="11"/>
  <c r="S45" i="11"/>
  <c r="R45" i="11"/>
  <c r="Q45" i="11"/>
  <c r="T45" i="11" s="1"/>
  <c r="J45" i="11"/>
  <c r="AI44" i="11"/>
  <c r="AH44" i="11"/>
  <c r="AG44" i="11"/>
  <c r="S44" i="11"/>
  <c r="R44" i="11"/>
  <c r="Q44" i="11"/>
  <c r="T44" i="11" s="1"/>
  <c r="J44" i="11"/>
  <c r="AI43" i="11"/>
  <c r="AH43" i="11"/>
  <c r="AG43" i="11"/>
  <c r="S43" i="11"/>
  <c r="R43" i="11"/>
  <c r="Q43" i="11"/>
  <c r="T43" i="11" s="1"/>
  <c r="J43" i="11"/>
  <c r="AI42" i="11"/>
  <c r="AH42" i="11"/>
  <c r="AG42" i="11"/>
  <c r="S42" i="11"/>
  <c r="R42" i="11"/>
  <c r="Q42" i="11"/>
  <c r="T42" i="11" s="1"/>
  <c r="J42" i="11"/>
  <c r="AI41" i="11"/>
  <c r="AH41" i="11"/>
  <c r="AG41" i="11"/>
  <c r="S41" i="11"/>
  <c r="R41" i="11"/>
  <c r="Q41" i="11"/>
  <c r="T41" i="11" s="1"/>
  <c r="J41" i="11"/>
  <c r="AI40" i="11"/>
  <c r="AH40" i="11"/>
  <c r="AG40" i="11"/>
  <c r="S40" i="11"/>
  <c r="R40" i="11"/>
  <c r="Q40" i="11"/>
  <c r="T40" i="11" s="1"/>
  <c r="J40" i="11"/>
  <c r="AI39" i="11"/>
  <c r="AH39" i="11"/>
  <c r="AG39" i="11"/>
  <c r="S39" i="11"/>
  <c r="R39" i="11"/>
  <c r="Q39" i="11"/>
  <c r="T39" i="11" s="1"/>
  <c r="J39" i="11"/>
  <c r="AI38" i="11"/>
  <c r="AH38" i="11"/>
  <c r="AG38" i="11"/>
  <c r="S38" i="11"/>
  <c r="R38" i="11"/>
  <c r="Q38" i="11"/>
  <c r="T38" i="11" s="1"/>
  <c r="J38" i="11"/>
  <c r="AI37" i="11"/>
  <c r="AH37" i="11"/>
  <c r="AG37" i="11"/>
  <c r="S37" i="11"/>
  <c r="R37" i="11"/>
  <c r="Q37" i="11"/>
  <c r="T37" i="11" s="1"/>
  <c r="J37" i="11"/>
  <c r="AI36" i="11"/>
  <c r="AH36" i="11"/>
  <c r="AG36" i="11"/>
  <c r="S36" i="11"/>
  <c r="R36" i="11"/>
  <c r="Q36" i="11"/>
  <c r="T36" i="11" s="1"/>
  <c r="J36" i="11"/>
  <c r="AI35" i="11"/>
  <c r="AH35" i="11"/>
  <c r="AG35" i="11"/>
  <c r="S35" i="11"/>
  <c r="R35" i="11"/>
  <c r="Q35" i="11"/>
  <c r="T35" i="11" s="1"/>
  <c r="J35" i="11"/>
  <c r="AI34" i="11"/>
  <c r="AH34" i="11"/>
  <c r="AG34" i="11"/>
  <c r="S34" i="11"/>
  <c r="R34" i="11"/>
  <c r="Q34" i="11"/>
  <c r="T34" i="11" s="1"/>
  <c r="J34" i="11"/>
  <c r="AI33" i="11"/>
  <c r="AH33" i="11"/>
  <c r="AG33" i="11"/>
  <c r="S33" i="11"/>
  <c r="R33" i="11"/>
  <c r="Q33" i="11"/>
  <c r="T33" i="11" s="1"/>
  <c r="J33" i="11"/>
  <c r="AI32" i="11"/>
  <c r="AH32" i="11"/>
  <c r="AG32" i="11"/>
  <c r="S32" i="11"/>
  <c r="R32" i="11"/>
  <c r="Q32" i="11"/>
  <c r="T32" i="11" s="1"/>
  <c r="J32" i="11"/>
  <c r="AI31" i="11"/>
  <c r="AH31" i="11"/>
  <c r="AG31" i="11"/>
  <c r="S31" i="11"/>
  <c r="R31" i="11"/>
  <c r="Q31" i="11"/>
  <c r="T31" i="11" s="1"/>
  <c r="J31" i="11"/>
  <c r="AI30" i="11"/>
  <c r="AH30" i="11"/>
  <c r="AG30" i="11"/>
  <c r="S30" i="11"/>
  <c r="R30" i="11"/>
  <c r="Q30" i="11"/>
  <c r="T30" i="11" s="1"/>
  <c r="J30" i="11"/>
  <c r="AI29" i="11"/>
  <c r="AH29" i="11"/>
  <c r="AG29" i="11"/>
  <c r="S29" i="11"/>
  <c r="R29" i="11"/>
  <c r="Q29" i="11"/>
  <c r="T29" i="11" s="1"/>
  <c r="J29" i="11"/>
  <c r="AI28" i="11"/>
  <c r="AH28" i="11"/>
  <c r="AG28" i="11"/>
  <c r="S28" i="11"/>
  <c r="R28" i="11"/>
  <c r="Q28" i="11"/>
  <c r="T28" i="11" s="1"/>
  <c r="J28" i="11"/>
  <c r="AI27" i="11"/>
  <c r="AH27" i="11"/>
  <c r="AG27" i="11"/>
  <c r="S27" i="11"/>
  <c r="R27" i="11"/>
  <c r="Q27" i="11"/>
  <c r="T27" i="11" s="1"/>
  <c r="J27" i="11"/>
  <c r="AI26" i="11"/>
  <c r="AH26" i="11"/>
  <c r="AG26" i="11"/>
  <c r="S26" i="11"/>
  <c r="R26" i="11"/>
  <c r="Q26" i="11"/>
  <c r="T26" i="11" s="1"/>
  <c r="J26" i="11"/>
  <c r="AI25" i="11"/>
  <c r="AH25" i="11"/>
  <c r="AG25" i="11"/>
  <c r="S25" i="11"/>
  <c r="R25" i="11"/>
  <c r="Q25" i="11"/>
  <c r="T25" i="11" s="1"/>
  <c r="J25" i="11"/>
  <c r="AI24" i="11"/>
  <c r="AH24" i="11"/>
  <c r="AG24" i="11"/>
  <c r="S24" i="11"/>
  <c r="R24" i="11"/>
  <c r="Q24" i="11"/>
  <c r="T24" i="11" s="1"/>
  <c r="J24" i="11"/>
  <c r="AI23" i="11"/>
  <c r="AH23" i="11"/>
  <c r="AG23" i="11"/>
  <c r="S23" i="11"/>
  <c r="R23" i="11"/>
  <c r="Q23" i="11"/>
  <c r="T23" i="11" s="1"/>
  <c r="J23" i="11"/>
  <c r="AI22" i="11"/>
  <c r="AH22" i="11"/>
  <c r="AG22" i="11"/>
  <c r="S22" i="11"/>
  <c r="R22" i="11"/>
  <c r="Q22" i="11"/>
  <c r="T22" i="11" s="1"/>
  <c r="J22" i="11"/>
  <c r="AI21" i="11"/>
  <c r="AH21" i="11"/>
  <c r="AJ21" i="11" s="1"/>
  <c r="AK21" i="11" s="1"/>
  <c r="AL21" i="11" s="1"/>
  <c r="AG21" i="11"/>
  <c r="S21" i="11"/>
  <c r="R21" i="11"/>
  <c r="Q21" i="11"/>
  <c r="T21" i="11" s="1"/>
  <c r="J21" i="11"/>
  <c r="AI20" i="11"/>
  <c r="AH20" i="11"/>
  <c r="AG20" i="11"/>
  <c r="S20" i="11"/>
  <c r="R20" i="11"/>
  <c r="Q20" i="11"/>
  <c r="T20" i="11" s="1"/>
  <c r="J20" i="11"/>
  <c r="AI19" i="11"/>
  <c r="AH19" i="11"/>
  <c r="AG19" i="11"/>
  <c r="S19" i="11"/>
  <c r="R19" i="11"/>
  <c r="Q19" i="11"/>
  <c r="T19" i="11" s="1"/>
  <c r="J19" i="11"/>
  <c r="AI18" i="11"/>
  <c r="AH18" i="11"/>
  <c r="AG18" i="11"/>
  <c r="S18" i="11"/>
  <c r="R18" i="11"/>
  <c r="Q18" i="11"/>
  <c r="T18" i="11" s="1"/>
  <c r="J18" i="11"/>
  <c r="AI17" i="11"/>
  <c r="AH17" i="11"/>
  <c r="AJ17" i="11" s="1"/>
  <c r="AK17" i="11" s="1"/>
  <c r="AL17" i="11" s="1"/>
  <c r="AG17" i="11"/>
  <c r="S17" i="11"/>
  <c r="R17" i="11"/>
  <c r="Q17" i="11"/>
  <c r="T17" i="11" s="1"/>
  <c r="J17" i="11"/>
  <c r="AO16" i="11"/>
  <c r="AI16" i="11"/>
  <c r="AH16" i="11"/>
  <c r="AG16" i="11"/>
  <c r="S16" i="11"/>
  <c r="R16" i="11"/>
  <c r="Q16" i="11"/>
  <c r="T16" i="11" s="1"/>
  <c r="J16" i="11"/>
  <c r="AO15" i="11"/>
  <c r="AO17" i="11" s="1"/>
  <c r="AI15" i="11"/>
  <c r="AH15" i="11"/>
  <c r="AJ15" i="11" s="1"/>
  <c r="O15" i="11" s="1"/>
  <c r="AG15" i="11"/>
  <c r="S15" i="11"/>
  <c r="R15" i="11"/>
  <c r="Q15" i="11"/>
  <c r="T15" i="11" s="1"/>
  <c r="J15" i="11"/>
  <c r="AI14" i="11"/>
  <c r="AH14" i="11"/>
  <c r="AG14" i="11"/>
  <c r="S14" i="11"/>
  <c r="R14" i="11"/>
  <c r="Q14" i="11"/>
  <c r="T14" i="11" s="1"/>
  <c r="J14" i="11"/>
  <c r="AI13" i="11"/>
  <c r="AH13" i="11"/>
  <c r="AG13" i="11"/>
  <c r="S13" i="11"/>
  <c r="R13" i="11"/>
  <c r="Q13" i="11"/>
  <c r="T13" i="11" s="1"/>
  <c r="V13" i="11" s="1"/>
  <c r="J13" i="11"/>
  <c r="H13" i="11"/>
  <c r="G13" i="11"/>
  <c r="I13" i="11" s="1"/>
  <c r="K9" i="11"/>
  <c r="M9" i="11" s="1"/>
  <c r="M8" i="11"/>
  <c r="G8" i="11"/>
  <c r="G6" i="11"/>
  <c r="AH3" i="11"/>
  <c r="AA113" i="11" l="1"/>
  <c r="AA18" i="11"/>
  <c r="AA34" i="11"/>
  <c r="AJ13" i="11"/>
  <c r="O13" i="11" s="1"/>
  <c r="Y13" i="11" s="1"/>
  <c r="AA31" i="11"/>
  <c r="AA39" i="11"/>
  <c r="AA47" i="11"/>
  <c r="AA63" i="11"/>
  <c r="AA52" i="11"/>
  <c r="AA68" i="11"/>
  <c r="AA95" i="11"/>
  <c r="AA103" i="11"/>
  <c r="AA27" i="11"/>
  <c r="AA35" i="11"/>
  <c r="AA43" i="11"/>
  <c r="AJ67" i="11"/>
  <c r="O67" i="11" s="1"/>
  <c r="AB67" i="11" s="1"/>
  <c r="W67" i="11" s="1"/>
  <c r="X67" i="11" s="1"/>
  <c r="AA84" i="11"/>
  <c r="AA83" i="11"/>
  <c r="AJ48" i="11"/>
  <c r="AA80" i="11"/>
  <c r="AA97" i="11"/>
  <c r="AA105" i="11"/>
  <c r="AA114" i="11"/>
  <c r="AA58" i="11"/>
  <c r="AJ90" i="11"/>
  <c r="AK90" i="11" s="1"/>
  <c r="AL90" i="11" s="1"/>
  <c r="AA41" i="11"/>
  <c r="AA13" i="11"/>
  <c r="AJ22" i="11"/>
  <c r="O22" i="11" s="1"/>
  <c r="AB22" i="11" s="1"/>
  <c r="W22" i="11" s="1"/>
  <c r="X22" i="11" s="1"/>
  <c r="AA62" i="11"/>
  <c r="AA29" i="11"/>
  <c r="AA45" i="11"/>
  <c r="AJ87" i="11"/>
  <c r="O87" i="11" s="1"/>
  <c r="AJ103" i="11"/>
  <c r="O103" i="11" s="1"/>
  <c r="Y103" i="11" s="1"/>
  <c r="AJ112" i="11"/>
  <c r="AK112" i="11" s="1"/>
  <c r="AL112" i="11" s="1"/>
  <c r="AJ59" i="11"/>
  <c r="AK59" i="11" s="1"/>
  <c r="AL59" i="11" s="1"/>
  <c r="AJ93" i="11"/>
  <c r="AK93" i="11" s="1"/>
  <c r="AL93" i="11" s="1"/>
  <c r="AJ111" i="11"/>
  <c r="O111" i="11" s="1"/>
  <c r="Y111" i="11" s="1"/>
  <c r="AA60" i="11"/>
  <c r="AA94" i="11"/>
  <c r="AJ33" i="11"/>
  <c r="O33" i="11" s="1"/>
  <c r="AJ41" i="11"/>
  <c r="AK41" i="11" s="1"/>
  <c r="AL41" i="11" s="1"/>
  <c r="AA51" i="11"/>
  <c r="AA71" i="11"/>
  <c r="AA87" i="11"/>
  <c r="AJ97" i="11"/>
  <c r="AK97" i="11" s="1"/>
  <c r="AL97" i="11" s="1"/>
  <c r="AA107" i="11"/>
  <c r="AA109" i="11"/>
  <c r="AJ113" i="11"/>
  <c r="AK113" i="11" s="1"/>
  <c r="AL113" i="11" s="1"/>
  <c r="AA15" i="11"/>
  <c r="AJ27" i="11"/>
  <c r="AK27" i="11" s="1"/>
  <c r="AL27" i="11" s="1"/>
  <c r="AJ95" i="11"/>
  <c r="O95" i="11" s="1"/>
  <c r="Y95" i="11" s="1"/>
  <c r="AJ109" i="11"/>
  <c r="AK109" i="11" s="1"/>
  <c r="AL109" i="11" s="1"/>
  <c r="AJ25" i="11"/>
  <c r="AK25" i="11" s="1"/>
  <c r="AL25" i="11" s="1"/>
  <c r="AJ89" i="11"/>
  <c r="AK89" i="11" s="1"/>
  <c r="AL89" i="11" s="1"/>
  <c r="AJ66" i="11"/>
  <c r="AA85" i="11"/>
  <c r="AJ16" i="11"/>
  <c r="O16" i="11" s="1"/>
  <c r="AB16" i="11" s="1"/>
  <c r="W16" i="11" s="1"/>
  <c r="AA21" i="11"/>
  <c r="AJ47" i="11"/>
  <c r="AJ64" i="11"/>
  <c r="AK64" i="11" s="1"/>
  <c r="AL64" i="11" s="1"/>
  <c r="AJ83" i="11"/>
  <c r="AK83" i="11" s="1"/>
  <c r="AL83" i="11" s="1"/>
  <c r="AJ99" i="11"/>
  <c r="AJ100" i="11"/>
  <c r="AJ19" i="11"/>
  <c r="AK19" i="11" s="1"/>
  <c r="AL19" i="11" s="1"/>
  <c r="AJ101" i="11"/>
  <c r="AK101" i="11" s="1"/>
  <c r="AL101" i="11" s="1"/>
  <c r="AA17" i="11"/>
  <c r="AJ35" i="11"/>
  <c r="AK35" i="11" s="1"/>
  <c r="AL35" i="11" s="1"/>
  <c r="AA81" i="11"/>
  <c r="AA38" i="11"/>
  <c r="AA42" i="11"/>
  <c r="AJ44" i="11"/>
  <c r="AK44" i="11" s="1"/>
  <c r="AL44" i="11" s="1"/>
  <c r="AA46" i="11"/>
  <c r="AA50" i="11"/>
  <c r="AA72" i="11"/>
  <c r="AJ104" i="11"/>
  <c r="AK104" i="11" s="1"/>
  <c r="AL104" i="11" s="1"/>
  <c r="AK15" i="11"/>
  <c r="AL15" i="11" s="1"/>
  <c r="AA30" i="11"/>
  <c r="AA37" i="11"/>
  <c r="AJ39" i="11"/>
  <c r="AK39" i="11" s="1"/>
  <c r="AL39" i="11" s="1"/>
  <c r="AJ43" i="11"/>
  <c r="AK43" i="11" s="1"/>
  <c r="AL43" i="11" s="1"/>
  <c r="AJ45" i="11"/>
  <c r="O45" i="11" s="1"/>
  <c r="AJ49" i="11"/>
  <c r="O49" i="11" s="1"/>
  <c r="AJ51" i="11"/>
  <c r="AK51" i="11" s="1"/>
  <c r="AL51" i="11" s="1"/>
  <c r="AJ52" i="11"/>
  <c r="AK52" i="11" s="1"/>
  <c r="AL52" i="11" s="1"/>
  <c r="AA59" i="11"/>
  <c r="AJ71" i="11"/>
  <c r="AK71" i="11" s="1"/>
  <c r="AL71" i="11" s="1"/>
  <c r="AA89" i="11"/>
  <c r="AK103" i="11"/>
  <c r="AL103" i="11" s="1"/>
  <c r="AA22" i="11"/>
  <c r="AA26" i="11"/>
  <c r="AJ58" i="11"/>
  <c r="O73" i="11"/>
  <c r="AJ84" i="11"/>
  <c r="AJ91" i="11"/>
  <c r="AA99" i="11"/>
  <c r="AJ105" i="11"/>
  <c r="AK105" i="11" s="1"/>
  <c r="AL105" i="11" s="1"/>
  <c r="AJ108" i="11"/>
  <c r="AA111" i="11"/>
  <c r="AJ18" i="11"/>
  <c r="O18" i="11" s="1"/>
  <c r="AB18" i="11" s="1"/>
  <c r="W18" i="11" s="1"/>
  <c r="X18" i="11" s="1"/>
  <c r="AJ29" i="11"/>
  <c r="O29" i="11" s="1"/>
  <c r="AJ31" i="11"/>
  <c r="AA88" i="11"/>
  <c r="AA90" i="11"/>
  <c r="AJ23" i="11"/>
  <c r="AK23" i="11" s="1"/>
  <c r="AL23" i="11" s="1"/>
  <c r="AA79" i="11"/>
  <c r="AK95" i="11"/>
  <c r="AL95" i="11" s="1"/>
  <c r="AJ14" i="11"/>
  <c r="AK14" i="11" s="1"/>
  <c r="AL14" i="11" s="1"/>
  <c r="AA55" i="11"/>
  <c r="AJ60" i="11"/>
  <c r="AJ62" i="11"/>
  <c r="AK62" i="11" s="1"/>
  <c r="AL62" i="11" s="1"/>
  <c r="AJ63" i="11"/>
  <c r="AA64" i="11"/>
  <c r="AA67" i="11"/>
  <c r="AA73" i="11"/>
  <c r="AA76" i="11"/>
  <c r="AA77" i="11"/>
  <c r="AJ80" i="11"/>
  <c r="AA102" i="11"/>
  <c r="AB13" i="11"/>
  <c r="U14" i="11"/>
  <c r="V14" i="11" s="1"/>
  <c r="AO19" i="11"/>
  <c r="Y15" i="11"/>
  <c r="AB15" i="11"/>
  <c r="W15" i="11" s="1"/>
  <c r="AK29" i="11"/>
  <c r="AL29" i="11" s="1"/>
  <c r="AA54" i="11"/>
  <c r="AJ54" i="11"/>
  <c r="AJ56" i="11"/>
  <c r="AA56" i="11"/>
  <c r="AK66" i="11"/>
  <c r="AL66" i="11" s="1"/>
  <c r="O66" i="11"/>
  <c r="O44" i="11"/>
  <c r="AK13" i="11"/>
  <c r="AL13" i="11" s="1"/>
  <c r="AA25" i="11"/>
  <c r="AA33" i="11"/>
  <c r="O17" i="11"/>
  <c r="AJ40" i="11"/>
  <c r="AA40" i="11"/>
  <c r="O48" i="11"/>
  <c r="AK48" i="11"/>
  <c r="AL48" i="11" s="1"/>
  <c r="AA49" i="11"/>
  <c r="O51" i="11"/>
  <c r="AC13" i="11"/>
  <c r="AA14" i="11"/>
  <c r="AA23" i="11"/>
  <c r="AJ37" i="11"/>
  <c r="AJ32" i="11"/>
  <c r="AA32" i="11"/>
  <c r="AA19" i="11"/>
  <c r="O21" i="11"/>
  <c r="AJ28" i="11"/>
  <c r="AA28" i="11"/>
  <c r="AO18" i="11"/>
  <c r="AJ24" i="11"/>
  <c r="AA24" i="11"/>
  <c r="AJ36" i="11"/>
  <c r="AA36" i="11"/>
  <c r="AA16" i="11"/>
  <c r="AJ20" i="11"/>
  <c r="AA20" i="11"/>
  <c r="O62" i="11"/>
  <c r="AJ26" i="11"/>
  <c r="AJ30" i="11"/>
  <c r="AJ34" i="11"/>
  <c r="AJ38" i="11"/>
  <c r="AJ42" i="11"/>
  <c r="AJ46" i="11"/>
  <c r="AJ50" i="11"/>
  <c r="AJ53" i="11"/>
  <c r="AA53" i="11"/>
  <c r="AA66" i="11"/>
  <c r="AJ78" i="11"/>
  <c r="AA78" i="11"/>
  <c r="AA44" i="11"/>
  <c r="AA48" i="11"/>
  <c r="AJ82" i="11"/>
  <c r="AA82" i="11"/>
  <c r="AJ65" i="11"/>
  <c r="AA65" i="11"/>
  <c r="AJ61" i="11"/>
  <c r="AA61" i="11"/>
  <c r="AJ57" i="11"/>
  <c r="AA57" i="11"/>
  <c r="AJ75" i="11"/>
  <c r="AA75" i="11"/>
  <c r="AJ55" i="11"/>
  <c r="AJ69" i="11"/>
  <c r="AJ98" i="11"/>
  <c r="AA98" i="11"/>
  <c r="O107" i="11"/>
  <c r="AK107" i="11"/>
  <c r="AL107" i="11" s="1"/>
  <c r="AJ86" i="11"/>
  <c r="AA86" i="11"/>
  <c r="AB73" i="11"/>
  <c r="W73" i="11" s="1"/>
  <c r="Y73" i="11"/>
  <c r="AJ106" i="11"/>
  <c r="AA106" i="11"/>
  <c r="AJ68" i="11"/>
  <c r="AA69" i="11"/>
  <c r="O71" i="11"/>
  <c r="AJ74" i="11"/>
  <c r="AA74" i="11"/>
  <c r="AJ77" i="11"/>
  <c r="AJ79" i="11"/>
  <c r="AJ81" i="11"/>
  <c r="AJ85" i="11"/>
  <c r="AJ92" i="11"/>
  <c r="AA92" i="11"/>
  <c r="AJ96" i="11"/>
  <c r="AA96" i="11"/>
  <c r="AJ70" i="11"/>
  <c r="AA70" i="11"/>
  <c r="O99" i="11"/>
  <c r="AK99" i="11"/>
  <c r="AL99" i="11" s="1"/>
  <c r="AJ72" i="11"/>
  <c r="AJ76" i="11"/>
  <c r="AJ94" i="11"/>
  <c r="AJ110" i="11"/>
  <c r="O112" i="11"/>
  <c r="AJ102" i="11"/>
  <c r="AB95" i="11"/>
  <c r="W95" i="11" s="1"/>
  <c r="AA110" i="11"/>
  <c r="AJ114" i="11"/>
  <c r="AJ88" i="11"/>
  <c r="AB103" i="11"/>
  <c r="W103" i="11" s="1"/>
  <c r="AA100" i="11"/>
  <c r="AA104" i="11"/>
  <c r="AA108" i="11"/>
  <c r="AA112" i="11"/>
  <c r="AK22" i="11" l="1"/>
  <c r="AL22" i="11" s="1"/>
  <c r="Y22" i="11"/>
  <c r="O41" i="11"/>
  <c r="AK16" i="11"/>
  <c r="AL16" i="11" s="1"/>
  <c r="O39" i="11"/>
  <c r="O52" i="11"/>
  <c r="O97" i="11"/>
  <c r="Y97" i="11" s="1"/>
  <c r="AK87" i="11"/>
  <c r="AL87" i="11" s="1"/>
  <c r="O25" i="11"/>
  <c r="O105" i="11"/>
  <c r="AB105" i="11" s="1"/>
  <c r="W105" i="11" s="1"/>
  <c r="O59" i="11"/>
  <c r="AB59" i="11" s="1"/>
  <c r="W59" i="11" s="1"/>
  <c r="X59" i="11" s="1"/>
  <c r="O23" i="11"/>
  <c r="AB23" i="11" s="1"/>
  <c r="W23" i="11" s="1"/>
  <c r="O83" i="11"/>
  <c r="O90" i="11"/>
  <c r="Y67" i="11"/>
  <c r="O64" i="11"/>
  <c r="AB64" i="11" s="1"/>
  <c r="W64" i="11" s="1"/>
  <c r="AK67" i="11"/>
  <c r="AL67" i="11" s="1"/>
  <c r="O109" i="11"/>
  <c r="AB109" i="11" s="1"/>
  <c r="W109" i="11" s="1"/>
  <c r="O43" i="11"/>
  <c r="AB43" i="11" s="1"/>
  <c r="W43" i="11" s="1"/>
  <c r="O35" i="11"/>
  <c r="Y35" i="11" s="1"/>
  <c r="O101" i="11"/>
  <c r="AB101" i="11" s="1"/>
  <c r="W101" i="11" s="1"/>
  <c r="O27" i="11"/>
  <c r="Y27" i="11" s="1"/>
  <c r="AK111" i="11"/>
  <c r="AL111" i="11" s="1"/>
  <c r="O93" i="11"/>
  <c r="Y93" i="11" s="1"/>
  <c r="AK49" i="11"/>
  <c r="AL49" i="11" s="1"/>
  <c r="AK45" i="11"/>
  <c r="AL45" i="11" s="1"/>
  <c r="Y16" i="11"/>
  <c r="Z16" i="11" s="1"/>
  <c r="O19" i="11"/>
  <c r="O104" i="11"/>
  <c r="AB104" i="11" s="1"/>
  <c r="W104" i="11" s="1"/>
  <c r="AK33" i="11"/>
  <c r="AL33" i="11" s="1"/>
  <c r="O113" i="11"/>
  <c r="AB113" i="11" s="1"/>
  <c r="W113" i="11" s="1"/>
  <c r="O89" i="11"/>
  <c r="AB89" i="11" s="1"/>
  <c r="W89" i="11" s="1"/>
  <c r="AB111" i="11"/>
  <c r="W111" i="11" s="1"/>
  <c r="X111" i="11" s="1"/>
  <c r="Y18" i="11"/>
  <c r="O14" i="11"/>
  <c r="AB14" i="11" s="1"/>
  <c r="W14" i="11" s="1"/>
  <c r="AK47" i="11"/>
  <c r="AL47" i="11" s="1"/>
  <c r="O47" i="11"/>
  <c r="AK18" i="11"/>
  <c r="AL18" i="11" s="1"/>
  <c r="AK100" i="11"/>
  <c r="AL100" i="11" s="1"/>
  <c r="O100" i="11"/>
  <c r="O63" i="11"/>
  <c r="AK63" i="11"/>
  <c r="AL63" i="11" s="1"/>
  <c r="AK58" i="11"/>
  <c r="AL58" i="11" s="1"/>
  <c r="O58" i="11"/>
  <c r="AK108" i="11"/>
  <c r="AL108" i="11" s="1"/>
  <c r="O108" i="11"/>
  <c r="O80" i="11"/>
  <c r="AK80" i="11"/>
  <c r="AL80" i="11" s="1"/>
  <c r="AK60" i="11"/>
  <c r="AL60" i="11" s="1"/>
  <c r="O60" i="11"/>
  <c r="O91" i="11"/>
  <c r="AK91" i="11"/>
  <c r="AL91" i="11" s="1"/>
  <c r="U15" i="11"/>
  <c r="AK31" i="11"/>
  <c r="AL31" i="11" s="1"/>
  <c r="O31" i="11"/>
  <c r="O84" i="11"/>
  <c r="AK84" i="11"/>
  <c r="AL84" i="11" s="1"/>
  <c r="X73" i="11"/>
  <c r="Y66" i="11"/>
  <c r="AB66" i="11"/>
  <c r="W66" i="11" s="1"/>
  <c r="Y101" i="11"/>
  <c r="AK92" i="11"/>
  <c r="AL92" i="11" s="1"/>
  <c r="O92" i="11"/>
  <c r="AK77" i="11"/>
  <c r="AL77" i="11" s="1"/>
  <c r="O77" i="11"/>
  <c r="AK69" i="11"/>
  <c r="AL69" i="11" s="1"/>
  <c r="O69" i="11"/>
  <c r="AK75" i="11"/>
  <c r="AL75" i="11" s="1"/>
  <c r="O75" i="11"/>
  <c r="O38" i="11"/>
  <c r="AK38" i="11"/>
  <c r="AL38" i="11" s="1"/>
  <c r="AB51" i="11"/>
  <c r="W51" i="11" s="1"/>
  <c r="Y51" i="11"/>
  <c r="Y29" i="11"/>
  <c r="AB29" i="11"/>
  <c r="W29" i="11" s="1"/>
  <c r="O34" i="11"/>
  <c r="AK34" i="11"/>
  <c r="AL34" i="11" s="1"/>
  <c r="O20" i="11"/>
  <c r="AK20" i="11"/>
  <c r="AL20" i="11" s="1"/>
  <c r="Y41" i="11"/>
  <c r="AB41" i="11"/>
  <c r="W41" i="11" s="1"/>
  <c r="X103" i="11"/>
  <c r="AB112" i="11"/>
  <c r="W112" i="11" s="1"/>
  <c r="Y112" i="11"/>
  <c r="O94" i="11"/>
  <c r="AK94" i="11"/>
  <c r="AL94" i="11" s="1"/>
  <c r="O70" i="11"/>
  <c r="AK70" i="11"/>
  <c r="AL70" i="11" s="1"/>
  <c r="O74" i="11"/>
  <c r="AK74" i="11"/>
  <c r="AL74" i="11" s="1"/>
  <c r="O30" i="11"/>
  <c r="AK30" i="11"/>
  <c r="AL30" i="11" s="1"/>
  <c r="AK56" i="11"/>
  <c r="AL56" i="11" s="1"/>
  <c r="O56" i="11"/>
  <c r="Y25" i="11"/>
  <c r="AB25" i="11"/>
  <c r="W25" i="11" s="1"/>
  <c r="X95" i="11"/>
  <c r="AB52" i="11"/>
  <c r="W52" i="11" s="1"/>
  <c r="Y52" i="11"/>
  <c r="AC14" i="11"/>
  <c r="AE13" i="11"/>
  <c r="AK88" i="11"/>
  <c r="AL88" i="11" s="1"/>
  <c r="O88" i="11"/>
  <c r="AK85" i="11"/>
  <c r="AL85" i="11" s="1"/>
  <c r="O85" i="11"/>
  <c r="Y71" i="11"/>
  <c r="AB71" i="11"/>
  <c r="W71" i="11" s="1"/>
  <c r="O98" i="11"/>
  <c r="AK98" i="11"/>
  <c r="AL98" i="11" s="1"/>
  <c r="O82" i="11"/>
  <c r="AK82" i="11"/>
  <c r="AL82" i="11" s="1"/>
  <c r="O78" i="11"/>
  <c r="AK78" i="11"/>
  <c r="AL78" i="11" s="1"/>
  <c r="O26" i="11"/>
  <c r="AK26" i="11"/>
  <c r="AL26" i="11" s="1"/>
  <c r="O36" i="11"/>
  <c r="AK36" i="11"/>
  <c r="AL36" i="11" s="1"/>
  <c r="O32" i="11"/>
  <c r="AK32" i="11"/>
  <c r="AL32" i="11" s="1"/>
  <c r="AB39" i="11"/>
  <c r="W39" i="11" s="1"/>
  <c r="Y39" i="11"/>
  <c r="AB48" i="11"/>
  <c r="W48" i="11" s="1"/>
  <c r="Y48" i="11"/>
  <c r="AK54" i="11"/>
  <c r="AL54" i="11" s="1"/>
  <c r="O54" i="11"/>
  <c r="O55" i="11"/>
  <c r="AK55" i="11"/>
  <c r="AL55" i="11" s="1"/>
  <c r="O61" i="11"/>
  <c r="AK61" i="11"/>
  <c r="AL61" i="11" s="1"/>
  <c r="Y49" i="11"/>
  <c r="AB49" i="11"/>
  <c r="W49" i="11" s="1"/>
  <c r="Y45" i="11"/>
  <c r="AB45" i="11"/>
  <c r="W45" i="11" s="1"/>
  <c r="X15" i="11"/>
  <c r="O114" i="11"/>
  <c r="AK114" i="11"/>
  <c r="AL114" i="11" s="1"/>
  <c r="O86" i="11"/>
  <c r="AK86" i="11"/>
  <c r="AL86" i="11" s="1"/>
  <c r="O53" i="11"/>
  <c r="AK53" i="11"/>
  <c r="AL53" i="11" s="1"/>
  <c r="AB97" i="11"/>
  <c r="W97" i="11" s="1"/>
  <c r="O37" i="11"/>
  <c r="AK37" i="11"/>
  <c r="AL37" i="11" s="1"/>
  <c r="AB17" i="11"/>
  <c r="W17" i="11" s="1"/>
  <c r="Y17" i="11"/>
  <c r="Y33" i="11"/>
  <c r="AB33" i="11"/>
  <c r="W33" i="11" s="1"/>
  <c r="Y99" i="11"/>
  <c r="AB99" i="11"/>
  <c r="W99" i="11" s="1"/>
  <c r="AK81" i="11"/>
  <c r="AL81" i="11" s="1"/>
  <c r="O81" i="11"/>
  <c r="O57" i="11"/>
  <c r="AK57" i="11"/>
  <c r="AL57" i="11" s="1"/>
  <c r="O65" i="11"/>
  <c r="AK65" i="11"/>
  <c r="AL65" i="11" s="1"/>
  <c r="Y62" i="11"/>
  <c r="AB62" i="11"/>
  <c r="W62" i="11" s="1"/>
  <c r="O24" i="11"/>
  <c r="AK24" i="11"/>
  <c r="AL24" i="11" s="1"/>
  <c r="O102" i="11"/>
  <c r="AK102" i="11"/>
  <c r="AL102" i="11" s="1"/>
  <c r="O72" i="11"/>
  <c r="AK72" i="11"/>
  <c r="AL72" i="11" s="1"/>
  <c r="AK79" i="11"/>
  <c r="AL79" i="11" s="1"/>
  <c r="O79" i="11"/>
  <c r="X64" i="11"/>
  <c r="O46" i="11"/>
  <c r="AK46" i="11"/>
  <c r="AL46" i="11" s="1"/>
  <c r="AB27" i="11"/>
  <c r="W27" i="11" s="1"/>
  <c r="AO20" i="11"/>
  <c r="AB87" i="11"/>
  <c r="W87" i="11" s="1"/>
  <c r="Y87" i="11"/>
  <c r="Y14" i="11"/>
  <c r="Z15" i="11" s="1"/>
  <c r="X16" i="11"/>
  <c r="O76" i="11"/>
  <c r="AK76" i="11"/>
  <c r="AL76" i="11" s="1"/>
  <c r="AK96" i="11"/>
  <c r="AL96" i="11" s="1"/>
  <c r="O96" i="11"/>
  <c r="AK68" i="11"/>
  <c r="AL68" i="11" s="1"/>
  <c r="O68" i="11"/>
  <c r="O50" i="11"/>
  <c r="AK50" i="11"/>
  <c r="AL50" i="11" s="1"/>
  <c r="O28" i="11"/>
  <c r="AK28" i="11"/>
  <c r="AL28" i="11" s="1"/>
  <c r="AO21" i="11"/>
  <c r="O110" i="11"/>
  <c r="AK110" i="11"/>
  <c r="AL110" i="11" s="1"/>
  <c r="O106" i="11"/>
  <c r="AK106" i="11"/>
  <c r="AL106" i="11" s="1"/>
  <c r="Y107" i="11"/>
  <c r="AB107" i="11"/>
  <c r="W107" i="11" s="1"/>
  <c r="O42" i="11"/>
  <c r="AK42" i="11"/>
  <c r="AL42" i="11" s="1"/>
  <c r="Y21" i="11"/>
  <c r="Z22" i="11" s="1"/>
  <c r="AB21" i="11"/>
  <c r="W21" i="11" s="1"/>
  <c r="O40" i="11"/>
  <c r="AK40" i="11"/>
  <c r="AL40" i="11" s="1"/>
  <c r="AB44" i="11"/>
  <c r="W44" i="11" s="1"/>
  <c r="Y44" i="11"/>
  <c r="Y64" i="11" l="1"/>
  <c r="Z67" i="11"/>
  <c r="AB93" i="11"/>
  <c r="W93" i="11" s="1"/>
  <c r="Y113" i="11"/>
  <c r="Y109" i="11"/>
  <c r="Y89" i="11"/>
  <c r="Y105" i="11"/>
  <c r="AB35" i="11"/>
  <c r="W35" i="11" s="1"/>
  <c r="X35" i="11" s="1"/>
  <c r="Z18" i="11"/>
  <c r="Y43" i="11"/>
  <c r="Y59" i="11"/>
  <c r="Y83" i="11"/>
  <c r="AB83" i="11"/>
  <c r="W83" i="11" s="1"/>
  <c r="X83" i="11" s="1"/>
  <c r="Y23" i="11"/>
  <c r="Y90" i="11"/>
  <c r="Z90" i="11" s="1"/>
  <c r="AB90" i="11"/>
  <c r="W90" i="11" s="1"/>
  <c r="X90" i="11" s="1"/>
  <c r="Y104" i="11"/>
  <c r="Y19" i="11"/>
  <c r="Z19" i="11" s="1"/>
  <c r="AB19" i="11"/>
  <c r="W19" i="11" s="1"/>
  <c r="X19" i="11" s="1"/>
  <c r="AB47" i="11"/>
  <c r="W47" i="11" s="1"/>
  <c r="X47" i="11" s="1"/>
  <c r="Y47" i="11"/>
  <c r="Z48" i="11" s="1"/>
  <c r="Z45" i="11"/>
  <c r="AB100" i="11"/>
  <c r="W100" i="11" s="1"/>
  <c r="X100" i="11" s="1"/>
  <c r="Y100" i="11"/>
  <c r="Z100" i="11" s="1"/>
  <c r="V15" i="11"/>
  <c r="G16" i="11" s="1"/>
  <c r="H16" i="11" s="1"/>
  <c r="U16" i="11"/>
  <c r="AB80" i="11"/>
  <c r="W80" i="11" s="1"/>
  <c r="X80" i="11" s="1"/>
  <c r="Y80" i="11"/>
  <c r="Z49" i="11"/>
  <c r="AB91" i="11"/>
  <c r="W91" i="11" s="1"/>
  <c r="X91" i="11" s="1"/>
  <c r="Y91" i="11"/>
  <c r="AB108" i="11"/>
  <c r="W108" i="11" s="1"/>
  <c r="X108" i="11" s="1"/>
  <c r="Y108" i="11"/>
  <c r="Z109" i="11" s="1"/>
  <c r="Y58" i="11"/>
  <c r="Z59" i="11" s="1"/>
  <c r="AB58" i="11"/>
  <c r="W58" i="11" s="1"/>
  <c r="X58" i="11" s="1"/>
  <c r="AB84" i="11"/>
  <c r="W84" i="11" s="1"/>
  <c r="X84" i="11" s="1"/>
  <c r="Y84" i="11"/>
  <c r="AB60" i="11"/>
  <c r="W60" i="11" s="1"/>
  <c r="X60" i="11" s="1"/>
  <c r="Y60" i="11"/>
  <c r="Z60" i="11" s="1"/>
  <c r="AB31" i="11"/>
  <c r="W31" i="11" s="1"/>
  <c r="X31" i="11" s="1"/>
  <c r="Y31" i="11"/>
  <c r="AB63" i="11"/>
  <c r="W63" i="11" s="1"/>
  <c r="X63" i="11" s="1"/>
  <c r="Y63" i="11"/>
  <c r="Z64" i="11" s="1"/>
  <c r="AB65" i="11"/>
  <c r="W65" i="11" s="1"/>
  <c r="Y65" i="11"/>
  <c r="AQ14" i="11"/>
  <c r="W13" i="11" s="1"/>
  <c r="AD14" i="11"/>
  <c r="AE14" i="11"/>
  <c r="X25" i="11"/>
  <c r="Y30" i="11"/>
  <c r="AB30" i="11"/>
  <c r="W30" i="11" s="1"/>
  <c r="AB70" i="11"/>
  <c r="W70" i="11" s="1"/>
  <c r="Y70" i="11"/>
  <c r="Z71" i="11" s="1"/>
  <c r="X41" i="11"/>
  <c r="X104" i="11"/>
  <c r="Y75" i="11"/>
  <c r="AB75" i="11"/>
  <c r="W75" i="11" s="1"/>
  <c r="AB114" i="11"/>
  <c r="W114" i="11" s="1"/>
  <c r="X114" i="11" s="1"/>
  <c r="Y114" i="11"/>
  <c r="Z114" i="11" s="1"/>
  <c r="X44" i="11"/>
  <c r="AB28" i="11"/>
  <c r="W28" i="11" s="1"/>
  <c r="Y28" i="11"/>
  <c r="Z29" i="11" s="1"/>
  <c r="Y79" i="11"/>
  <c r="Z80" i="11" s="1"/>
  <c r="AB79" i="11"/>
  <c r="W79" i="11" s="1"/>
  <c r="Z17" i="11"/>
  <c r="AB57" i="11"/>
  <c r="W57" i="11" s="1"/>
  <c r="Y57" i="11"/>
  <c r="Z58" i="11" s="1"/>
  <c r="X17" i="11"/>
  <c r="AB61" i="11"/>
  <c r="W61" i="11" s="1"/>
  <c r="Y61" i="11"/>
  <c r="X48" i="11"/>
  <c r="Z44" i="11"/>
  <c r="X52" i="11"/>
  <c r="X89" i="11"/>
  <c r="AB94" i="11"/>
  <c r="W94" i="11" s="1"/>
  <c r="Y94" i="11"/>
  <c r="Z95" i="11" s="1"/>
  <c r="X29" i="11"/>
  <c r="AB69" i="11"/>
  <c r="W69" i="11" s="1"/>
  <c r="Y69" i="11"/>
  <c r="X101" i="11"/>
  <c r="AB106" i="11"/>
  <c r="W106" i="11" s="1"/>
  <c r="Y106" i="11"/>
  <c r="Z107" i="11" s="1"/>
  <c r="X27" i="11"/>
  <c r="AB81" i="11"/>
  <c r="W81" i="11" s="1"/>
  <c r="Y81" i="11"/>
  <c r="X43" i="11"/>
  <c r="AB56" i="11"/>
  <c r="W56" i="11" s="1"/>
  <c r="Y56" i="11"/>
  <c r="Z113" i="11"/>
  <c r="Z112" i="11"/>
  <c r="X66" i="11"/>
  <c r="Y42" i="11"/>
  <c r="Z43" i="11" s="1"/>
  <c r="AB42" i="11"/>
  <c r="W42" i="11" s="1"/>
  <c r="AB96" i="11"/>
  <c r="W96" i="11" s="1"/>
  <c r="Y96" i="11"/>
  <c r="AB110" i="11"/>
  <c r="W110" i="11" s="1"/>
  <c r="Y110" i="11"/>
  <c r="Z111" i="11" s="1"/>
  <c r="AB40" i="11"/>
  <c r="W40" i="11" s="1"/>
  <c r="Y40" i="11"/>
  <c r="Z41" i="11" s="1"/>
  <c r="X107" i="11"/>
  <c r="AB76" i="11"/>
  <c r="W76" i="11" s="1"/>
  <c r="Y76" i="11"/>
  <c r="X87" i="11"/>
  <c r="AB24" i="11"/>
  <c r="W24" i="11" s="1"/>
  <c r="Y24" i="11"/>
  <c r="Z25" i="11" s="1"/>
  <c r="AB53" i="11"/>
  <c r="W53" i="11" s="1"/>
  <c r="Y53" i="11"/>
  <c r="X45" i="11"/>
  <c r="AB55" i="11"/>
  <c r="W55" i="11" s="1"/>
  <c r="Y55" i="11"/>
  <c r="AB98" i="11"/>
  <c r="W98" i="11" s="1"/>
  <c r="Y98" i="11"/>
  <c r="Z99" i="11" s="1"/>
  <c r="AB74" i="11"/>
  <c r="W74" i="11" s="1"/>
  <c r="Y74" i="11"/>
  <c r="X112" i="11"/>
  <c r="AB20" i="11"/>
  <c r="W20" i="11" s="1"/>
  <c r="Y20" i="11"/>
  <c r="Z52" i="11"/>
  <c r="X14" i="11"/>
  <c r="G15" i="11"/>
  <c r="X93" i="11"/>
  <c r="Y50" i="11"/>
  <c r="Z51" i="11" s="1"/>
  <c r="AB50" i="11"/>
  <c r="W50" i="11" s="1"/>
  <c r="Z23" i="11"/>
  <c r="Y46" i="11"/>
  <c r="AB46" i="11"/>
  <c r="W46" i="11" s="1"/>
  <c r="AB72" i="11"/>
  <c r="W72" i="11" s="1"/>
  <c r="Y72" i="11"/>
  <c r="Z73" i="11" s="1"/>
  <c r="X62" i="11"/>
  <c r="X99" i="11"/>
  <c r="X39" i="11"/>
  <c r="Y26" i="11"/>
  <c r="Z27" i="11" s="1"/>
  <c r="AB26" i="11"/>
  <c r="W26" i="11" s="1"/>
  <c r="X71" i="11"/>
  <c r="AB88" i="11"/>
  <c r="W88" i="11" s="1"/>
  <c r="Y88" i="11"/>
  <c r="Z89" i="11" s="1"/>
  <c r="X51" i="11"/>
  <c r="AB77" i="11"/>
  <c r="W77" i="11" s="1"/>
  <c r="Y77" i="11"/>
  <c r="X109" i="11"/>
  <c r="AB36" i="11"/>
  <c r="W36" i="11" s="1"/>
  <c r="Y36" i="11"/>
  <c r="X21" i="11"/>
  <c r="X113" i="11"/>
  <c r="X23" i="11"/>
  <c r="Y37" i="11"/>
  <c r="AB37" i="11"/>
  <c r="W37" i="11" s="1"/>
  <c r="AB86" i="11"/>
  <c r="W86" i="11" s="1"/>
  <c r="Y86" i="11"/>
  <c r="Z87" i="11" s="1"/>
  <c r="X49" i="11"/>
  <c r="Y54" i="11"/>
  <c r="AB54" i="11"/>
  <c r="W54" i="11" s="1"/>
  <c r="Y34" i="11"/>
  <c r="Z35" i="11" s="1"/>
  <c r="AB34" i="11"/>
  <c r="W34" i="11" s="1"/>
  <c r="AB82" i="11"/>
  <c r="W82" i="11" s="1"/>
  <c r="Y82" i="11"/>
  <c r="AM10" i="11"/>
  <c r="AM11" i="11" s="1"/>
  <c r="X105" i="11"/>
  <c r="AB68" i="11"/>
  <c r="W68" i="11" s="1"/>
  <c r="Y68" i="11"/>
  <c r="AO22" i="11"/>
  <c r="AO23" i="11" s="1"/>
  <c r="AB102" i="11"/>
  <c r="W102" i="11" s="1"/>
  <c r="Y102" i="11"/>
  <c r="Z103" i="11" s="1"/>
  <c r="X33" i="11"/>
  <c r="X97" i="11"/>
  <c r="AB32" i="11"/>
  <c r="W32" i="11" s="1"/>
  <c r="Y32" i="11"/>
  <c r="AB78" i="11"/>
  <c r="W78" i="11" s="1"/>
  <c r="Y78" i="11"/>
  <c r="AB85" i="11"/>
  <c r="W85" i="11" s="1"/>
  <c r="Y85" i="11"/>
  <c r="Z14" i="11"/>
  <c r="Y38" i="11"/>
  <c r="Z39" i="11" s="1"/>
  <c r="AB38" i="11"/>
  <c r="W38" i="11" s="1"/>
  <c r="AB92" i="11"/>
  <c r="W92" i="11" s="1"/>
  <c r="Y92" i="11"/>
  <c r="O7" i="11"/>
  <c r="Z105" i="11" l="1"/>
  <c r="Z106" i="11"/>
  <c r="Z84" i="11"/>
  <c r="Z83" i="11"/>
  <c r="Z91" i="11"/>
  <c r="Z94" i="11"/>
  <c r="Z104" i="11"/>
  <c r="Z101" i="11"/>
  <c r="Z40" i="11"/>
  <c r="Z70" i="11"/>
  <c r="Z56" i="11"/>
  <c r="Z50" i="11"/>
  <c r="Z47" i="11"/>
  <c r="Z79" i="11"/>
  <c r="I16" i="11"/>
  <c r="P16" i="11"/>
  <c r="Z31" i="11"/>
  <c r="Z42" i="11"/>
  <c r="Z57" i="11"/>
  <c r="Z28" i="11"/>
  <c r="Z63" i="11"/>
  <c r="Z78" i="11"/>
  <c r="V16" i="11"/>
  <c r="G17" i="11" s="1"/>
  <c r="U17" i="11"/>
  <c r="Z72" i="11"/>
  <c r="Z46" i="11"/>
  <c r="Z76" i="11"/>
  <c r="Z108" i="11"/>
  <c r="X72" i="11"/>
  <c r="X106" i="11"/>
  <c r="X82" i="11"/>
  <c r="X77" i="11"/>
  <c r="Z21" i="11"/>
  <c r="Z20" i="11"/>
  <c r="X24" i="11"/>
  <c r="X75" i="11"/>
  <c r="X30" i="11"/>
  <c r="Z34" i="11"/>
  <c r="X34" i="11"/>
  <c r="X94" i="11"/>
  <c r="Z93" i="11"/>
  <c r="Z92" i="11"/>
  <c r="Z69" i="11"/>
  <c r="Z68" i="11"/>
  <c r="X37" i="11"/>
  <c r="X46" i="11"/>
  <c r="X55" i="11"/>
  <c r="X65" i="11"/>
  <c r="X20" i="11"/>
  <c r="X85" i="11"/>
  <c r="X92" i="11"/>
  <c r="X68" i="11"/>
  <c r="Z38" i="11"/>
  <c r="Z37" i="11"/>
  <c r="P15" i="11"/>
  <c r="H15" i="11"/>
  <c r="I15" i="11"/>
  <c r="Z77" i="11"/>
  <c r="X110" i="11"/>
  <c r="Z30" i="11"/>
  <c r="Z82" i="11"/>
  <c r="Z81" i="11"/>
  <c r="Z62" i="11"/>
  <c r="Z61" i="11"/>
  <c r="X28" i="11"/>
  <c r="Z110" i="11"/>
  <c r="Z86" i="11"/>
  <c r="Z85" i="11"/>
  <c r="X78" i="11"/>
  <c r="X54" i="11"/>
  <c r="X36" i="11"/>
  <c r="X88" i="11"/>
  <c r="Z75" i="11"/>
  <c r="Z74" i="11"/>
  <c r="X76" i="11"/>
  <c r="X81" i="11"/>
  <c r="X61" i="11"/>
  <c r="Z66" i="11"/>
  <c r="Z65" i="11"/>
  <c r="X38" i="11"/>
  <c r="Z33" i="11"/>
  <c r="Z32" i="11"/>
  <c r="X102" i="11"/>
  <c r="Z55" i="11"/>
  <c r="Z24" i="11"/>
  <c r="Z26" i="11"/>
  <c r="X74" i="11"/>
  <c r="Z54" i="11"/>
  <c r="Z97" i="11"/>
  <c r="Z96" i="11"/>
  <c r="X69" i="11"/>
  <c r="X57" i="11"/>
  <c r="AC15" i="11"/>
  <c r="Z102" i="11"/>
  <c r="X86" i="11"/>
  <c r="X40" i="11"/>
  <c r="X32" i="11"/>
  <c r="AO24" i="11"/>
  <c r="X53" i="11"/>
  <c r="X96" i="11"/>
  <c r="G14" i="11"/>
  <c r="X13" i="11"/>
  <c r="Z53" i="11"/>
  <c r="Y11" i="11"/>
  <c r="Z11" i="11" s="1"/>
  <c r="Z10" i="11"/>
  <c r="O8" i="11" s="1"/>
  <c r="X26" i="11"/>
  <c r="X50" i="11"/>
  <c r="X98" i="11"/>
  <c r="X42" i="11"/>
  <c r="X56" i="11"/>
  <c r="Z88" i="11"/>
  <c r="X79" i="11"/>
  <c r="X70" i="11"/>
  <c r="Z98" i="11"/>
  <c r="Z36" i="11"/>
  <c r="V17" i="11" l="1"/>
  <c r="G18" i="11" s="1"/>
  <c r="U18" i="11"/>
  <c r="I17" i="11"/>
  <c r="P17" i="11"/>
  <c r="H17" i="11"/>
  <c r="H14" i="11"/>
  <c r="P14" i="11"/>
  <c r="I14" i="11"/>
  <c r="AD15" i="11"/>
  <c r="AQ15" i="11"/>
  <c r="AE15" i="11"/>
  <c r="AO25" i="11"/>
  <c r="U19" i="11" l="1"/>
  <c r="V18" i="11"/>
  <c r="G19" i="11" s="1"/>
  <c r="H18" i="11"/>
  <c r="I18" i="11"/>
  <c r="P18" i="11"/>
  <c r="AO27" i="11"/>
  <c r="AC16" i="11"/>
  <c r="AF15" i="11"/>
  <c r="AO26" i="11"/>
  <c r="H19" i="11" l="1"/>
  <c r="I19" i="11"/>
  <c r="P19" i="11"/>
  <c r="V19" i="11"/>
  <c r="G20" i="11" s="1"/>
  <c r="U20" i="11"/>
  <c r="AD16" i="11"/>
  <c r="AQ16" i="11"/>
  <c r="AE16" i="11"/>
  <c r="AO29" i="11"/>
  <c r="AO28" i="11"/>
  <c r="H20" i="11" l="1"/>
  <c r="P20" i="11"/>
  <c r="I20" i="11"/>
  <c r="V20" i="11"/>
  <c r="G21" i="11" s="1"/>
  <c r="U21" i="11"/>
  <c r="AO30" i="11"/>
  <c r="AO31" i="11"/>
  <c r="AC17" i="11"/>
  <c r="AF16" i="11"/>
  <c r="V21" i="11" l="1"/>
  <c r="G22" i="11" s="1"/>
  <c r="U22" i="11"/>
  <c r="P21" i="11"/>
  <c r="H21" i="11"/>
  <c r="I21" i="11"/>
  <c r="AO32" i="11"/>
  <c r="AO33" i="11"/>
  <c r="AQ17" i="11"/>
  <c r="AD17" i="11"/>
  <c r="AE17" i="11"/>
  <c r="V22" i="11" l="1"/>
  <c r="G23" i="11" s="1"/>
  <c r="U23" i="11"/>
  <c r="I22" i="11"/>
  <c r="H22" i="11"/>
  <c r="P22" i="11"/>
  <c r="AC18" i="11"/>
  <c r="AF17" i="11"/>
  <c r="AO34" i="11"/>
  <c r="V23" i="11" l="1"/>
  <c r="G24" i="11" s="1"/>
  <c r="U24" i="11"/>
  <c r="I23" i="11"/>
  <c r="H23" i="11"/>
  <c r="P23" i="11"/>
  <c r="AQ18" i="11"/>
  <c r="AE18" i="11"/>
  <c r="AD18" i="11"/>
  <c r="AO35" i="11"/>
  <c r="AO36" i="11" s="1"/>
  <c r="V24" i="11" l="1"/>
  <c r="G25" i="11" s="1"/>
  <c r="U25" i="11"/>
  <c r="P24" i="11"/>
  <c r="I24" i="11"/>
  <c r="H24" i="11"/>
  <c r="AC19" i="11"/>
  <c r="AF18" i="11"/>
  <c r="AO37" i="11"/>
  <c r="V25" i="11" l="1"/>
  <c r="G26" i="11" s="1"/>
  <c r="U26" i="11"/>
  <c r="I25" i="11"/>
  <c r="P25" i="11"/>
  <c r="H25" i="11"/>
  <c r="AD19" i="11"/>
  <c r="AE19" i="11"/>
  <c r="AQ19" i="11"/>
  <c r="AO38" i="11"/>
  <c r="U27" i="11" l="1"/>
  <c r="V26" i="11"/>
  <c r="G27" i="11" s="1"/>
  <c r="H26" i="11"/>
  <c r="I26" i="11"/>
  <c r="P26" i="11"/>
  <c r="AC20" i="11"/>
  <c r="AF19" i="11"/>
  <c r="AO39" i="11"/>
  <c r="I27" i="11" l="1"/>
  <c r="H27" i="11"/>
  <c r="P27" i="11"/>
  <c r="V27" i="11"/>
  <c r="G28" i="11" s="1"/>
  <c r="U28" i="11"/>
  <c r="AE20" i="11"/>
  <c r="AD20" i="11"/>
  <c r="AQ20" i="11"/>
  <c r="AO41" i="11"/>
  <c r="AO40" i="11"/>
  <c r="H28" i="11" l="1"/>
  <c r="P28" i="11"/>
  <c r="I28" i="11"/>
  <c r="V28" i="11"/>
  <c r="G29" i="11" s="1"/>
  <c r="U29" i="11"/>
  <c r="AC21" i="11"/>
  <c r="AF20" i="11"/>
  <c r="AO42" i="11"/>
  <c r="P29" i="11" l="1"/>
  <c r="H29" i="11"/>
  <c r="I29" i="11"/>
  <c r="V29" i="11"/>
  <c r="G30" i="11" s="1"/>
  <c r="U30" i="11"/>
  <c r="AO43" i="11"/>
  <c r="AQ21" i="11"/>
  <c r="AD21" i="11"/>
  <c r="AE21" i="11"/>
  <c r="P30" i="11" l="1"/>
  <c r="H30" i="11"/>
  <c r="I30" i="11"/>
  <c r="V30" i="11"/>
  <c r="G31" i="11" s="1"/>
  <c r="U31" i="11"/>
  <c r="AC22" i="11"/>
  <c r="AF21" i="11"/>
  <c r="AO44" i="11"/>
  <c r="H31" i="11" l="1"/>
  <c r="P31" i="11"/>
  <c r="I31" i="11"/>
  <c r="U32" i="11"/>
  <c r="V31" i="11"/>
  <c r="G32" i="11" s="1"/>
  <c r="AQ22" i="11"/>
  <c r="AE22" i="11"/>
  <c r="AD22" i="11"/>
  <c r="AO45" i="11"/>
  <c r="AO46" i="11" s="1"/>
  <c r="U33" i="11" l="1"/>
  <c r="V32" i="11"/>
  <c r="G33" i="11" s="1"/>
  <c r="P32" i="11"/>
  <c r="I32" i="11"/>
  <c r="H32" i="11"/>
  <c r="AO47" i="11"/>
  <c r="AC23" i="11"/>
  <c r="AF22" i="11"/>
  <c r="P33" i="11" l="1"/>
  <c r="H33" i="11"/>
  <c r="I33" i="11"/>
  <c r="V33" i="11"/>
  <c r="G34" i="11" s="1"/>
  <c r="U34" i="11"/>
  <c r="AD23" i="11"/>
  <c r="AE23" i="11"/>
  <c r="AQ23" i="11"/>
  <c r="AO48" i="11"/>
  <c r="AO49" i="11" s="1"/>
  <c r="P34" i="11" l="1"/>
  <c r="H34" i="11"/>
  <c r="I34" i="11"/>
  <c r="V34" i="11"/>
  <c r="G35" i="11" s="1"/>
  <c r="U35" i="11"/>
  <c r="AO50" i="11"/>
  <c r="AC24" i="11"/>
  <c r="AF23" i="11"/>
  <c r="H35" i="11" l="1"/>
  <c r="P35" i="11"/>
  <c r="I35" i="11"/>
  <c r="V35" i="11"/>
  <c r="G36" i="11" s="1"/>
  <c r="U36" i="11"/>
  <c r="AE24" i="11"/>
  <c r="AD24" i="11"/>
  <c r="AQ24" i="11"/>
  <c r="AO51" i="11"/>
  <c r="AO52" i="11" s="1"/>
  <c r="V36" i="11" l="1"/>
  <c r="G37" i="11" s="1"/>
  <c r="U37" i="11"/>
  <c r="I36" i="11"/>
  <c r="P36" i="11"/>
  <c r="H36" i="11"/>
  <c r="AC25" i="11"/>
  <c r="AF24" i="11"/>
  <c r="AO53" i="11"/>
  <c r="U38" i="11" l="1"/>
  <c r="V37" i="11"/>
  <c r="G38" i="11" s="1"/>
  <c r="I37" i="11"/>
  <c r="H37" i="11"/>
  <c r="P37" i="11"/>
  <c r="AQ25" i="11"/>
  <c r="AE25" i="11"/>
  <c r="AD25" i="11"/>
  <c r="AO54" i="11"/>
  <c r="I38" i="11" l="1"/>
  <c r="P38" i="11"/>
  <c r="H38" i="11"/>
  <c r="V38" i="11"/>
  <c r="G39" i="11" s="1"/>
  <c r="U39" i="11"/>
  <c r="AC26" i="11"/>
  <c r="AF25" i="11"/>
  <c r="AO56" i="11"/>
  <c r="AO58" i="11" s="1"/>
  <c r="AO60" i="11" s="1"/>
  <c r="AO55" i="11"/>
  <c r="AO57" i="11" s="1"/>
  <c r="AO59" i="11" s="1"/>
  <c r="AO61" i="11" s="1"/>
  <c r="U40" i="11" l="1"/>
  <c r="V39" i="11"/>
  <c r="G40" i="11" s="1"/>
  <c r="H39" i="11"/>
  <c r="P39" i="11"/>
  <c r="I39" i="11"/>
  <c r="AQ26" i="11"/>
  <c r="AE26" i="11"/>
  <c r="AD26" i="11"/>
  <c r="AO62" i="11"/>
  <c r="AO63" i="11"/>
  <c r="I40" i="11" l="1"/>
  <c r="H40" i="11"/>
  <c r="P40" i="11"/>
  <c r="U41" i="11"/>
  <c r="V40" i="11"/>
  <c r="G41" i="11" s="1"/>
  <c r="AO64" i="11"/>
  <c r="AC27" i="11"/>
  <c r="AF26" i="11"/>
  <c r="V41" i="11" l="1"/>
  <c r="G42" i="11" s="1"/>
  <c r="U42" i="11"/>
  <c r="P41" i="11"/>
  <c r="I41" i="11"/>
  <c r="H41" i="11"/>
  <c r="AD27" i="11"/>
  <c r="AE27" i="11"/>
  <c r="AQ27" i="11"/>
  <c r="AO65" i="11"/>
  <c r="V42" i="11" l="1"/>
  <c r="G43" i="11" s="1"/>
  <c r="U43" i="11"/>
  <c r="I42" i="11"/>
  <c r="H42" i="11"/>
  <c r="P42" i="11"/>
  <c r="AC28" i="11"/>
  <c r="AF27" i="11"/>
  <c r="AO66" i="11"/>
  <c r="AO67" i="11" s="1"/>
  <c r="V43" i="11" l="1"/>
  <c r="G44" i="11" s="1"/>
  <c r="U44" i="11"/>
  <c r="I43" i="11"/>
  <c r="P43" i="11"/>
  <c r="H43" i="11"/>
  <c r="AE28" i="11"/>
  <c r="AD28" i="11"/>
  <c r="AQ28" i="11"/>
  <c r="AO68" i="11"/>
  <c r="U45" i="11" l="1"/>
  <c r="V44" i="11"/>
  <c r="G45" i="11" s="1"/>
  <c r="I44" i="11"/>
  <c r="H44" i="11"/>
  <c r="P44" i="11"/>
  <c r="AO70" i="11"/>
  <c r="AC29" i="11"/>
  <c r="AF28" i="11"/>
  <c r="AO69" i="11"/>
  <c r="I45" i="11" l="1"/>
  <c r="H45" i="11"/>
  <c r="P45" i="11"/>
  <c r="V45" i="11"/>
  <c r="G46" i="11" s="1"/>
  <c r="U46" i="11"/>
  <c r="AQ29" i="11"/>
  <c r="AE29" i="11"/>
  <c r="AD29" i="11"/>
  <c r="AO71" i="11"/>
  <c r="P46" i="11" l="1"/>
  <c r="H46" i="11"/>
  <c r="I46" i="11"/>
  <c r="U47" i="11"/>
  <c r="V46" i="11"/>
  <c r="G47" i="11" s="1"/>
  <c r="AO72" i="11"/>
  <c r="AC30" i="11"/>
  <c r="AF29" i="11"/>
  <c r="V47" i="11" l="1"/>
  <c r="G48" i="11" s="1"/>
  <c r="U48" i="11"/>
  <c r="I47" i="11"/>
  <c r="H47" i="11"/>
  <c r="P47" i="11"/>
  <c r="AQ30" i="11"/>
  <c r="AE30" i="11"/>
  <c r="AD30" i="11"/>
  <c r="AO73" i="11"/>
  <c r="V48" i="11" l="1"/>
  <c r="G49" i="11" s="1"/>
  <c r="U49" i="11"/>
  <c r="H48" i="11"/>
  <c r="I48" i="11"/>
  <c r="P48" i="11"/>
  <c r="AC31" i="11"/>
  <c r="AF30" i="11"/>
  <c r="AO75" i="11"/>
  <c r="AO74" i="11"/>
  <c r="AO76" i="11" s="1"/>
  <c r="V49" i="11" l="1"/>
  <c r="G50" i="11" s="1"/>
  <c r="U50" i="11"/>
  <c r="P49" i="11"/>
  <c r="I49" i="11"/>
  <c r="H49" i="11"/>
  <c r="AD31" i="11"/>
  <c r="AE31" i="11"/>
  <c r="AQ31" i="11"/>
  <c r="AO77" i="11"/>
  <c r="AO78" i="11"/>
  <c r="U51" i="11" l="1"/>
  <c r="V50" i="11"/>
  <c r="G51" i="11" s="1"/>
  <c r="I50" i="11"/>
  <c r="P50" i="11"/>
  <c r="H50" i="11"/>
  <c r="AC32" i="11"/>
  <c r="AF31" i="11"/>
  <c r="AO79" i="11"/>
  <c r="P51" i="11" l="1"/>
  <c r="I51" i="11"/>
  <c r="H51" i="11"/>
  <c r="V51" i="11"/>
  <c r="G52" i="11" s="1"/>
  <c r="U52" i="11"/>
  <c r="AO80" i="11"/>
  <c r="AE32" i="11"/>
  <c r="AD32" i="11"/>
  <c r="AQ32" i="11"/>
  <c r="I52" i="11" l="1"/>
  <c r="H52" i="11"/>
  <c r="P52" i="11"/>
  <c r="V52" i="11"/>
  <c r="G53" i="11" s="1"/>
  <c r="U53" i="11"/>
  <c r="AO81" i="11"/>
  <c r="AO82" i="11" s="1"/>
  <c r="AC33" i="11"/>
  <c r="AF32" i="11"/>
  <c r="V53" i="11" l="1"/>
  <c r="G54" i="11" s="1"/>
  <c r="U54" i="11"/>
  <c r="I53" i="11"/>
  <c r="H53" i="11"/>
  <c r="P53" i="11"/>
  <c r="AO83" i="11"/>
  <c r="AQ33" i="11"/>
  <c r="AE33" i="11"/>
  <c r="AD33" i="11"/>
  <c r="V54" i="11" l="1"/>
  <c r="G55" i="11" s="1"/>
  <c r="U55" i="11"/>
  <c r="I54" i="11"/>
  <c r="H54" i="11"/>
  <c r="P54" i="11"/>
  <c r="AC34" i="11"/>
  <c r="AF33" i="11"/>
  <c r="AO84" i="11"/>
  <c r="V55" i="11" l="1"/>
  <c r="G56" i="11" s="1"/>
  <c r="U56" i="11"/>
  <c r="P55" i="11"/>
  <c r="H55" i="11"/>
  <c r="I55" i="11"/>
  <c r="AO85" i="11"/>
  <c r="AQ34" i="11"/>
  <c r="AE34" i="11"/>
  <c r="AD34" i="11"/>
  <c r="U57" i="11" l="1"/>
  <c r="V56" i="11"/>
  <c r="G57" i="11" s="1"/>
  <c r="H56" i="11"/>
  <c r="P56" i="11"/>
  <c r="I56" i="11"/>
  <c r="AC35" i="11"/>
  <c r="AF34" i="11"/>
  <c r="AO87" i="11"/>
  <c r="AO86" i="11"/>
  <c r="P57" i="11" l="1"/>
  <c r="H57" i="11"/>
  <c r="I57" i="11"/>
  <c r="V57" i="11"/>
  <c r="G58" i="11" s="1"/>
  <c r="U58" i="11"/>
  <c r="AD35" i="11"/>
  <c r="AQ35" i="11"/>
  <c r="AE35" i="11"/>
  <c r="AO88" i="11"/>
  <c r="H58" i="11" l="1"/>
  <c r="P58" i="11"/>
  <c r="I58" i="11"/>
  <c r="U59" i="11"/>
  <c r="V58" i="11"/>
  <c r="G59" i="11" s="1"/>
  <c r="AO89" i="11"/>
  <c r="AC36" i="11"/>
  <c r="AF35" i="11"/>
  <c r="V59" i="11" l="1"/>
  <c r="G60" i="11" s="1"/>
  <c r="U60" i="11"/>
  <c r="P59" i="11"/>
  <c r="H59" i="11"/>
  <c r="I59" i="11"/>
  <c r="AE36" i="11"/>
  <c r="AD36" i="11"/>
  <c r="AQ36" i="11"/>
  <c r="AO90" i="11"/>
  <c r="V60" i="11" l="1"/>
  <c r="G61" i="11" s="1"/>
  <c r="U61" i="11"/>
  <c r="I60" i="11"/>
  <c r="H60" i="11"/>
  <c r="P60" i="11"/>
  <c r="AC37" i="11"/>
  <c r="AF36" i="11"/>
  <c r="AO91" i="11"/>
  <c r="AO92" i="11" s="1"/>
  <c r="V61" i="11" l="1"/>
  <c r="G62" i="11" s="1"/>
  <c r="U62" i="11"/>
  <c r="H61" i="11"/>
  <c r="P61" i="11"/>
  <c r="I61" i="11"/>
  <c r="AO93" i="11"/>
  <c r="AQ37" i="11"/>
  <c r="AE37" i="11"/>
  <c r="AD37" i="11"/>
  <c r="V62" i="11" l="1"/>
  <c r="G63" i="11" s="1"/>
  <c r="U63" i="11"/>
  <c r="I62" i="11"/>
  <c r="H62" i="11"/>
  <c r="P62" i="11"/>
  <c r="AC38" i="11"/>
  <c r="AF37" i="11"/>
  <c r="AO95" i="11"/>
  <c r="AO94" i="11"/>
  <c r="V63" i="11" l="1"/>
  <c r="G64" i="11" s="1"/>
  <c r="U64" i="11"/>
  <c r="P63" i="11"/>
  <c r="H63" i="11"/>
  <c r="I63" i="11"/>
  <c r="AQ38" i="11"/>
  <c r="AE38" i="11"/>
  <c r="AD38" i="11"/>
  <c r="AO96" i="11"/>
  <c r="V64" i="11" l="1"/>
  <c r="G65" i="11" s="1"/>
  <c r="U65" i="11"/>
  <c r="P64" i="11"/>
  <c r="H64" i="11"/>
  <c r="I64" i="11"/>
  <c r="AO97" i="11"/>
  <c r="AC39" i="11"/>
  <c r="AF38" i="11"/>
  <c r="U66" i="11" l="1"/>
  <c r="V65" i="11"/>
  <c r="G66" i="11" s="1"/>
  <c r="H65" i="11"/>
  <c r="P65" i="11"/>
  <c r="I65" i="11"/>
  <c r="AD39" i="11"/>
  <c r="AE39" i="11"/>
  <c r="AQ39" i="11"/>
  <c r="AO99" i="11"/>
  <c r="AO98" i="11"/>
  <c r="P66" i="11" l="1"/>
  <c r="I66" i="11"/>
  <c r="H66" i="11"/>
  <c r="V66" i="11"/>
  <c r="G67" i="11" s="1"/>
  <c r="U67" i="11"/>
  <c r="AC40" i="11"/>
  <c r="AF39" i="11"/>
  <c r="AO100" i="11"/>
  <c r="V67" i="11" l="1"/>
  <c r="G68" i="11" s="1"/>
  <c r="U68" i="11"/>
  <c r="H67" i="11"/>
  <c r="P67" i="11"/>
  <c r="I67" i="11"/>
  <c r="AE40" i="11"/>
  <c r="AD40" i="11"/>
  <c r="AQ40" i="11"/>
  <c r="AO101" i="11"/>
  <c r="U69" i="11" l="1"/>
  <c r="V68" i="11"/>
  <c r="G69" i="11" s="1"/>
  <c r="H68" i="11"/>
  <c r="I68" i="11"/>
  <c r="P68" i="11"/>
  <c r="AO103" i="11"/>
  <c r="AC41" i="11"/>
  <c r="AF40" i="11"/>
  <c r="AO102" i="11"/>
  <c r="H69" i="11" l="1"/>
  <c r="I69" i="11"/>
  <c r="P69" i="11"/>
  <c r="V69" i="11"/>
  <c r="G70" i="11" s="1"/>
  <c r="U70" i="11"/>
  <c r="AQ41" i="11"/>
  <c r="AE41" i="11"/>
  <c r="AD41" i="11"/>
  <c r="AO104" i="11"/>
  <c r="V70" i="11" l="1"/>
  <c r="G71" i="11" s="1"/>
  <c r="U71" i="11"/>
  <c r="H70" i="11"/>
  <c r="P70" i="11"/>
  <c r="I70" i="11"/>
  <c r="AO105" i="11"/>
  <c r="AC42" i="11"/>
  <c r="AF41" i="11"/>
  <c r="V71" i="11" l="1"/>
  <c r="G72" i="11" s="1"/>
  <c r="U72" i="11"/>
  <c r="P71" i="11"/>
  <c r="I71" i="11"/>
  <c r="H71" i="11"/>
  <c r="AQ42" i="11"/>
  <c r="AE42" i="11"/>
  <c r="AD42" i="11"/>
  <c r="AO106" i="11"/>
  <c r="V72" i="11" l="1"/>
  <c r="G73" i="11" s="1"/>
  <c r="U73" i="11"/>
  <c r="P72" i="11"/>
  <c r="I72" i="11"/>
  <c r="H72" i="11"/>
  <c r="AC43" i="11"/>
  <c r="AF42" i="11"/>
  <c r="AO108" i="11"/>
  <c r="AO107" i="11"/>
  <c r="V73" i="11" l="1"/>
  <c r="G74" i="11" s="1"/>
  <c r="U74" i="11"/>
  <c r="P73" i="11"/>
  <c r="H73" i="11"/>
  <c r="I73" i="11"/>
  <c r="AQ43" i="11"/>
  <c r="AD43" i="11"/>
  <c r="AE43" i="11"/>
  <c r="AO109" i="11"/>
  <c r="AO110" i="11" s="1"/>
  <c r="V74" i="11" l="1"/>
  <c r="G75" i="11" s="1"/>
  <c r="U75" i="11"/>
  <c r="H74" i="11"/>
  <c r="P74" i="11"/>
  <c r="I74" i="11"/>
  <c r="AC44" i="11"/>
  <c r="AF43" i="11"/>
  <c r="AO111" i="11"/>
  <c r="U76" i="11" l="1"/>
  <c r="V75" i="11"/>
  <c r="G76" i="11" s="1"/>
  <c r="H75" i="11"/>
  <c r="I75" i="11"/>
  <c r="P75" i="11"/>
  <c r="AE44" i="11"/>
  <c r="AD44" i="11"/>
  <c r="AQ44" i="11"/>
  <c r="AO112" i="11"/>
  <c r="H76" i="11" l="1"/>
  <c r="I76" i="11"/>
  <c r="P76" i="11"/>
  <c r="V76" i="11"/>
  <c r="G77" i="11" s="1"/>
  <c r="U77" i="11"/>
  <c r="AC45" i="11"/>
  <c r="AF44" i="11"/>
  <c r="AO114" i="11"/>
  <c r="AO113" i="11"/>
  <c r="V77" i="11" l="1"/>
  <c r="G78" i="11" s="1"/>
  <c r="U78" i="11"/>
  <c r="I77" i="11"/>
  <c r="H77" i="11"/>
  <c r="P77" i="11"/>
  <c r="AQ45" i="11"/>
  <c r="AE45" i="11"/>
  <c r="AD45" i="11"/>
  <c r="U79" i="11" l="1"/>
  <c r="V78" i="11"/>
  <c r="G79" i="11" s="1"/>
  <c r="H78" i="11"/>
  <c r="P78" i="11"/>
  <c r="I78" i="11"/>
  <c r="AC46" i="11"/>
  <c r="AF45" i="11"/>
  <c r="P79" i="11" l="1"/>
  <c r="I79" i="11"/>
  <c r="H79" i="11"/>
  <c r="U80" i="11"/>
  <c r="V79" i="11"/>
  <c r="G80" i="11" s="1"/>
  <c r="AQ46" i="11"/>
  <c r="AE46" i="11"/>
  <c r="AD46" i="11"/>
  <c r="H80" i="11" l="1"/>
  <c r="I80" i="11"/>
  <c r="P80" i="11"/>
  <c r="V80" i="11"/>
  <c r="G81" i="11" s="1"/>
  <c r="U81" i="11"/>
  <c r="AC47" i="11"/>
  <c r="AF46" i="11"/>
  <c r="I81" i="11" l="1"/>
  <c r="H81" i="11"/>
  <c r="P81" i="11"/>
  <c r="V81" i="11"/>
  <c r="G82" i="11" s="1"/>
  <c r="U82" i="11"/>
  <c r="AQ47" i="11"/>
  <c r="AD47" i="11"/>
  <c r="AE47" i="11"/>
  <c r="P82" i="11" l="1"/>
  <c r="I82" i="11"/>
  <c r="H82" i="11"/>
  <c r="U83" i="11"/>
  <c r="V82" i="11"/>
  <c r="G83" i="11" s="1"/>
  <c r="AC48" i="11"/>
  <c r="AF47" i="11"/>
  <c r="P83" i="11" l="1"/>
  <c r="I83" i="11"/>
  <c r="H83" i="11"/>
  <c r="V83" i="11"/>
  <c r="G84" i="11" s="1"/>
  <c r="U84" i="11"/>
  <c r="AE48" i="11"/>
  <c r="AD48" i="11"/>
  <c r="AQ48" i="11"/>
  <c r="U85" i="11" l="1"/>
  <c r="V84" i="11"/>
  <c r="G85" i="11" s="1"/>
  <c r="H84" i="11"/>
  <c r="I84" i="11"/>
  <c r="P84" i="11"/>
  <c r="AC49" i="11"/>
  <c r="AF48" i="11"/>
  <c r="P85" i="11" l="1"/>
  <c r="I85" i="11"/>
  <c r="H85" i="11"/>
  <c r="U86" i="11"/>
  <c r="V85" i="11"/>
  <c r="G86" i="11" s="1"/>
  <c r="AQ49" i="11"/>
  <c r="AE49" i="11"/>
  <c r="AD49" i="11"/>
  <c r="H86" i="11" l="1"/>
  <c r="P86" i="11"/>
  <c r="I86" i="11"/>
  <c r="U87" i="11"/>
  <c r="V86" i="11"/>
  <c r="G87" i="11" s="1"/>
  <c r="AC50" i="11"/>
  <c r="AF49" i="11"/>
  <c r="U88" i="11" l="1"/>
  <c r="V87" i="11"/>
  <c r="G88" i="11" s="1"/>
  <c r="H87" i="11"/>
  <c r="P87" i="11"/>
  <c r="I87" i="11"/>
  <c r="AQ50" i="11"/>
  <c r="AE50" i="11"/>
  <c r="AD50" i="11"/>
  <c r="H88" i="11" l="1"/>
  <c r="P88" i="11"/>
  <c r="I88" i="11"/>
  <c r="U89" i="11"/>
  <c r="V88" i="11"/>
  <c r="G89" i="11" s="1"/>
  <c r="AC51" i="11"/>
  <c r="AF50" i="11"/>
  <c r="P89" i="11" l="1"/>
  <c r="I89" i="11"/>
  <c r="H89" i="11"/>
  <c r="U90" i="11"/>
  <c r="V89" i="11"/>
  <c r="G90" i="11" s="1"/>
  <c r="AQ51" i="11"/>
  <c r="AD51" i="11"/>
  <c r="AE51" i="11"/>
  <c r="P90" i="11" l="1"/>
  <c r="I90" i="11"/>
  <c r="H90" i="11"/>
  <c r="U91" i="11"/>
  <c r="V90" i="11"/>
  <c r="G91" i="11" s="1"/>
  <c r="AC52" i="11"/>
  <c r="AF51" i="11"/>
  <c r="I91" i="11" l="1"/>
  <c r="H91" i="11"/>
  <c r="P91" i="11"/>
  <c r="V91" i="11"/>
  <c r="G92" i="11" s="1"/>
  <c r="U92" i="11"/>
  <c r="AE52" i="11"/>
  <c r="AD52" i="11"/>
  <c r="AQ52" i="11"/>
  <c r="U93" i="11" l="1"/>
  <c r="V92" i="11"/>
  <c r="G93" i="11" s="1"/>
  <c r="I92" i="11"/>
  <c r="H92" i="11"/>
  <c r="P92" i="11"/>
  <c r="AC53" i="11"/>
  <c r="AF52" i="11"/>
  <c r="H93" i="11" l="1"/>
  <c r="I93" i="11"/>
  <c r="P93" i="11"/>
  <c r="V93" i="11"/>
  <c r="G94" i="11" s="1"/>
  <c r="U94" i="11"/>
  <c r="AE53" i="11"/>
  <c r="AD53" i="11"/>
  <c r="AQ53" i="11"/>
  <c r="I94" i="11" l="1"/>
  <c r="H94" i="11"/>
  <c r="P94" i="11"/>
  <c r="V94" i="11"/>
  <c r="G95" i="11" s="1"/>
  <c r="U95" i="11"/>
  <c r="AC54" i="11"/>
  <c r="AF53" i="11"/>
  <c r="V95" i="11" l="1"/>
  <c r="G96" i="11" s="1"/>
  <c r="U96" i="11"/>
  <c r="I95" i="11"/>
  <c r="H95" i="11"/>
  <c r="P95" i="11"/>
  <c r="AQ54" i="11"/>
  <c r="AD54" i="11"/>
  <c r="AE54" i="11"/>
  <c r="U97" i="11" l="1"/>
  <c r="V96" i="11"/>
  <c r="G97" i="11" s="1"/>
  <c r="P96" i="11"/>
  <c r="I96" i="11"/>
  <c r="H96" i="11"/>
  <c r="AC55" i="11"/>
  <c r="AF54" i="11"/>
  <c r="I97" i="11" l="1"/>
  <c r="H97" i="11"/>
  <c r="P97" i="11"/>
  <c r="V97" i="11"/>
  <c r="G98" i="11" s="1"/>
  <c r="U98" i="11"/>
  <c r="AQ55" i="11"/>
  <c r="AE55" i="11"/>
  <c r="AD55" i="11"/>
  <c r="V98" i="11" l="1"/>
  <c r="G99" i="11" s="1"/>
  <c r="U99" i="11"/>
  <c r="P98" i="11"/>
  <c r="I98" i="11"/>
  <c r="H98" i="11"/>
  <c r="AC56" i="11"/>
  <c r="AF55" i="11"/>
  <c r="V99" i="11" l="1"/>
  <c r="G100" i="11" s="1"/>
  <c r="U100" i="11"/>
  <c r="H99" i="11"/>
  <c r="I99" i="11"/>
  <c r="P99" i="11"/>
  <c r="AD56" i="11"/>
  <c r="AE56" i="11"/>
  <c r="AQ56" i="11"/>
  <c r="U101" i="11" l="1"/>
  <c r="V100" i="11"/>
  <c r="G101" i="11" s="1"/>
  <c r="I100" i="11"/>
  <c r="H100" i="11"/>
  <c r="P100" i="11"/>
  <c r="AC57" i="11"/>
  <c r="AF56" i="11"/>
  <c r="H101" i="11" l="1"/>
  <c r="P101" i="11"/>
  <c r="I101" i="11"/>
  <c r="V101" i="11"/>
  <c r="G102" i="11" s="1"/>
  <c r="U102" i="11"/>
  <c r="AE57" i="11"/>
  <c r="AD57" i="11"/>
  <c r="AQ57" i="11"/>
  <c r="U103" i="11" l="1"/>
  <c r="V102" i="11"/>
  <c r="G103" i="11" s="1"/>
  <c r="P102" i="11"/>
  <c r="I102" i="11"/>
  <c r="H102" i="11"/>
  <c r="AC58" i="11"/>
  <c r="AF57" i="11"/>
  <c r="I103" i="11" l="1"/>
  <c r="P103" i="11"/>
  <c r="H103" i="11"/>
  <c r="U104" i="11"/>
  <c r="V103" i="11"/>
  <c r="G104" i="11" s="1"/>
  <c r="AQ58" i="11"/>
  <c r="AD58" i="11"/>
  <c r="AE58" i="11"/>
  <c r="H104" i="11" l="1"/>
  <c r="P104" i="11"/>
  <c r="I104" i="11"/>
  <c r="U105" i="11"/>
  <c r="V104" i="11"/>
  <c r="G105" i="11" s="1"/>
  <c r="AC59" i="11"/>
  <c r="AF58" i="11"/>
  <c r="H105" i="11" l="1"/>
  <c r="P105" i="11"/>
  <c r="I105" i="11"/>
  <c r="V105" i="11"/>
  <c r="G106" i="11" s="1"/>
  <c r="U106" i="11"/>
  <c r="AQ59" i="11"/>
  <c r="AE59" i="11"/>
  <c r="AD59" i="11"/>
  <c r="U107" i="11" l="1"/>
  <c r="V106" i="11"/>
  <c r="G107" i="11" s="1"/>
  <c r="P106" i="11"/>
  <c r="I106" i="11"/>
  <c r="H106" i="11"/>
  <c r="AC60" i="11"/>
  <c r="AF59" i="11"/>
  <c r="H107" i="11" l="1"/>
  <c r="I107" i="11"/>
  <c r="P107" i="11"/>
  <c r="U108" i="11"/>
  <c r="V107" i="11"/>
  <c r="G108" i="11" s="1"/>
  <c r="AD60" i="11"/>
  <c r="AE60" i="11"/>
  <c r="AQ60" i="11"/>
  <c r="H108" i="11" l="1"/>
  <c r="P108" i="11"/>
  <c r="I108" i="11"/>
  <c r="U109" i="11"/>
  <c r="V108" i="11"/>
  <c r="G109" i="11" s="1"/>
  <c r="AC61" i="11"/>
  <c r="AF60" i="11"/>
  <c r="H109" i="11" l="1"/>
  <c r="P109" i="11"/>
  <c r="I109" i="11"/>
  <c r="V109" i="11"/>
  <c r="G110" i="11" s="1"/>
  <c r="U110" i="11"/>
  <c r="AE61" i="11"/>
  <c r="AD61" i="11"/>
  <c r="AQ61" i="11"/>
  <c r="I110" i="11" l="1"/>
  <c r="H110" i="11"/>
  <c r="P110" i="11"/>
  <c r="V110" i="11"/>
  <c r="G111" i="11" s="1"/>
  <c r="U111" i="11"/>
  <c r="AC62" i="11"/>
  <c r="AF61" i="11"/>
  <c r="V111" i="11" l="1"/>
  <c r="G112" i="11" s="1"/>
  <c r="U112" i="11"/>
  <c r="I111" i="11"/>
  <c r="P111" i="11"/>
  <c r="H111" i="11"/>
  <c r="AQ62" i="11"/>
  <c r="AD62" i="11"/>
  <c r="AE62" i="11"/>
  <c r="U113" i="11" l="1"/>
  <c r="V112" i="11"/>
  <c r="G113" i="11" s="1"/>
  <c r="P112" i="11"/>
  <c r="I112" i="11"/>
  <c r="H112" i="11"/>
  <c r="AC63" i="11"/>
  <c r="AF62" i="11"/>
  <c r="I113" i="11" l="1"/>
  <c r="H113" i="11"/>
  <c r="P113" i="11"/>
  <c r="U114" i="11"/>
  <c r="V114" i="11" s="1"/>
  <c r="V113" i="11"/>
  <c r="G114" i="11" s="1"/>
  <c r="AQ63" i="11"/>
  <c r="AE63" i="11"/>
  <c r="AD63" i="11"/>
  <c r="I114" i="11" l="1"/>
  <c r="H114" i="11"/>
  <c r="P114" i="11"/>
  <c r="AC64" i="11"/>
  <c r="AF63" i="11"/>
  <c r="AD64" i="11" l="1"/>
  <c r="AE64" i="11"/>
  <c r="AQ64" i="11"/>
  <c r="AC65" i="11" l="1"/>
  <c r="AF64" i="11"/>
  <c r="AE65" i="11" l="1"/>
  <c r="AD65" i="11"/>
  <c r="AQ65" i="11"/>
  <c r="AC66" i="11" l="1"/>
  <c r="AF65" i="11"/>
  <c r="AQ66" i="11" l="1"/>
  <c r="AD66" i="11"/>
  <c r="AE66" i="11"/>
  <c r="AC67" i="11" l="1"/>
  <c r="AF66" i="11"/>
  <c r="AQ67" i="11" l="1"/>
  <c r="AE67" i="11"/>
  <c r="AD67" i="11"/>
  <c r="AC68" i="11" l="1"/>
  <c r="AF67" i="11"/>
  <c r="AD68" i="11" l="1"/>
  <c r="AQ68" i="11"/>
  <c r="AE68" i="11"/>
  <c r="AC69" i="11" l="1"/>
  <c r="AF68" i="11"/>
  <c r="AD69" i="11" l="1"/>
  <c r="AQ69" i="11"/>
  <c r="AE69" i="11"/>
  <c r="AC70" i="11" l="1"/>
  <c r="AF69" i="11"/>
  <c r="AE70" i="11" l="1"/>
  <c r="AD70" i="11"/>
  <c r="AQ70" i="11"/>
  <c r="AC71" i="11" l="1"/>
  <c r="AF70" i="11"/>
  <c r="AQ71" i="11" l="1"/>
  <c r="AD71" i="11"/>
  <c r="AE71" i="11"/>
  <c r="AC72" i="11" l="1"/>
  <c r="AF71" i="11"/>
  <c r="AQ72" i="11" l="1"/>
  <c r="AE72" i="11"/>
  <c r="AD72" i="11"/>
  <c r="AC73" i="11" l="1"/>
  <c r="AF72" i="11"/>
  <c r="AD73" i="11" l="1"/>
  <c r="AE73" i="11"/>
  <c r="AQ73" i="11"/>
  <c r="AC74" i="11" l="1"/>
  <c r="AF73" i="11"/>
  <c r="AE74" i="11" l="1"/>
  <c r="AD74" i="11"/>
  <c r="AQ74" i="11"/>
  <c r="AC75" i="11" l="1"/>
  <c r="AF74" i="11"/>
  <c r="AQ75" i="11" l="1"/>
  <c r="AD75" i="11"/>
  <c r="AE75" i="11"/>
  <c r="AC76" i="11" l="1"/>
  <c r="AF75" i="11"/>
  <c r="AQ76" i="11" l="1"/>
  <c r="AE76" i="11"/>
  <c r="AD76" i="11"/>
  <c r="AC77" i="11" l="1"/>
  <c r="AF76" i="11"/>
  <c r="AD77" i="11" l="1"/>
  <c r="AQ77" i="11"/>
  <c r="AE77" i="11"/>
  <c r="AC78" i="11" l="1"/>
  <c r="AF77" i="11"/>
  <c r="AE78" i="11" l="1"/>
  <c r="AD78" i="11"/>
  <c r="AQ78" i="11"/>
  <c r="AC79" i="11" l="1"/>
  <c r="AF78" i="11"/>
  <c r="AQ79" i="11" l="1"/>
  <c r="AD79" i="11"/>
  <c r="AE79" i="11"/>
  <c r="AC80" i="11" l="1"/>
  <c r="AF79" i="11"/>
  <c r="AQ80" i="11" l="1"/>
  <c r="AE80" i="11"/>
  <c r="AD80" i="11"/>
  <c r="AC81" i="11" l="1"/>
  <c r="AF80" i="11"/>
  <c r="AD81" i="11" l="1"/>
  <c r="AQ81" i="11"/>
  <c r="AE81" i="11"/>
  <c r="AC82" i="11" l="1"/>
  <c r="AF81" i="11"/>
  <c r="AE82" i="11" l="1"/>
  <c r="AD82" i="11"/>
  <c r="AQ82" i="11"/>
  <c r="AC83" i="11" l="1"/>
  <c r="AF82" i="11"/>
  <c r="AQ83" i="11" l="1"/>
  <c r="AD83" i="11"/>
  <c r="AE83" i="11"/>
  <c r="AC84" i="11" l="1"/>
  <c r="AF83" i="11"/>
  <c r="AQ84" i="11" l="1"/>
  <c r="AE84" i="11"/>
  <c r="AD84" i="11"/>
  <c r="AC85" i="11" l="1"/>
  <c r="AF84" i="11"/>
  <c r="AD85" i="11" l="1"/>
  <c r="AQ85" i="11"/>
  <c r="AE85" i="11"/>
  <c r="AC86" i="11" l="1"/>
  <c r="AF85" i="11"/>
  <c r="AQ86" i="11" l="1"/>
  <c r="AE86" i="11"/>
  <c r="AD86" i="11"/>
  <c r="AC87" i="11" l="1"/>
  <c r="AF86" i="11"/>
  <c r="AD87" i="11" l="1"/>
  <c r="AQ87" i="11"/>
  <c r="AE87" i="11"/>
  <c r="AC88" i="11" l="1"/>
  <c r="AF87" i="11"/>
  <c r="AQ88" i="11" l="1"/>
  <c r="AD88" i="11"/>
  <c r="AE88" i="11"/>
  <c r="AC89" i="11" l="1"/>
  <c r="AF88" i="11"/>
  <c r="AD89" i="11" l="1"/>
  <c r="AE89" i="11"/>
  <c r="AQ89" i="11"/>
  <c r="AC90" i="11" l="1"/>
  <c r="AF89" i="11"/>
  <c r="AQ90" i="11" l="1"/>
  <c r="AE90" i="11"/>
  <c r="AD90" i="11"/>
  <c r="AC91" i="11" l="1"/>
  <c r="AF90" i="11"/>
  <c r="AE91" i="11" l="1"/>
  <c r="AD91" i="11"/>
  <c r="AQ91" i="11"/>
  <c r="AC92" i="11" l="1"/>
  <c r="AF91" i="11"/>
  <c r="AQ92" i="11" l="1"/>
  <c r="AE92" i="11"/>
  <c r="AD92" i="11"/>
  <c r="AC93" i="11" l="1"/>
  <c r="AF92" i="11"/>
  <c r="AD93" i="11" l="1"/>
  <c r="AE93" i="11"/>
  <c r="AQ93" i="11"/>
  <c r="AC94" i="11" l="1"/>
  <c r="AF93" i="11"/>
  <c r="AQ94" i="11" l="1"/>
  <c r="AE94" i="11"/>
  <c r="AD94" i="11"/>
  <c r="AC95" i="11" l="1"/>
  <c r="AF94" i="11"/>
  <c r="AE95" i="11" l="1"/>
  <c r="AD95" i="11"/>
  <c r="AQ95" i="11"/>
  <c r="AC96" i="11" l="1"/>
  <c r="AF95" i="11"/>
  <c r="AQ96" i="11" l="1"/>
  <c r="AD96" i="11"/>
  <c r="AE96" i="11"/>
  <c r="AC97" i="11" l="1"/>
  <c r="AF96" i="11"/>
  <c r="AD97" i="11" l="1"/>
  <c r="AE97" i="11"/>
  <c r="AQ97" i="11"/>
  <c r="AC98" i="11" l="1"/>
  <c r="AF97" i="11"/>
  <c r="AQ98" i="11" l="1"/>
  <c r="AE98" i="11"/>
  <c r="AD98" i="11"/>
  <c r="AC99" i="11" l="1"/>
  <c r="AF98" i="11"/>
  <c r="AE99" i="11" l="1"/>
  <c r="AD99" i="11"/>
  <c r="AQ99" i="11"/>
  <c r="AC100" i="11" l="1"/>
  <c r="AF99" i="11"/>
  <c r="AQ100" i="11" l="1"/>
  <c r="AD100" i="11"/>
  <c r="AE100" i="11"/>
  <c r="AC101" i="11" l="1"/>
  <c r="AF100" i="11"/>
  <c r="AD101" i="11" l="1"/>
  <c r="AE101" i="11"/>
  <c r="AQ101" i="11"/>
  <c r="AC102" i="11" l="1"/>
  <c r="AF101" i="11"/>
  <c r="AQ102" i="11" l="1"/>
  <c r="AE102" i="11"/>
  <c r="AD102" i="11"/>
  <c r="AC103" i="11" l="1"/>
  <c r="AF102" i="11"/>
  <c r="AQ103" i="11" l="1"/>
  <c r="AE103" i="11"/>
  <c r="AD103" i="11"/>
  <c r="AC104" i="11" l="1"/>
  <c r="AF103" i="11"/>
  <c r="AQ104" i="11" l="1"/>
  <c r="AE104" i="11"/>
  <c r="AD104" i="11"/>
  <c r="AC105" i="11" l="1"/>
  <c r="AF104" i="11"/>
  <c r="AD105" i="11" l="1"/>
  <c r="AE105" i="11"/>
  <c r="AQ105" i="11"/>
  <c r="AC106" i="11" l="1"/>
  <c r="AF105" i="11"/>
  <c r="AQ106" i="11" l="1"/>
  <c r="AE106" i="11"/>
  <c r="AD106" i="11"/>
  <c r="AC107" i="11" l="1"/>
  <c r="AF106" i="11"/>
  <c r="AQ107" i="11" l="1"/>
  <c r="AE107" i="11"/>
  <c r="AD107" i="11"/>
  <c r="AC108" i="11" l="1"/>
  <c r="AF107" i="11"/>
  <c r="AQ108" i="11" l="1"/>
  <c r="AE108" i="11"/>
  <c r="AD108" i="11"/>
  <c r="AC109" i="11" l="1"/>
  <c r="AF108" i="11"/>
  <c r="AD109" i="11" l="1"/>
  <c r="AE109" i="11"/>
  <c r="AQ109" i="11"/>
  <c r="AC110" i="11" l="1"/>
  <c r="AF109" i="11"/>
  <c r="AQ110" i="11" l="1"/>
  <c r="AE110" i="11"/>
  <c r="AD110" i="11"/>
  <c r="AC111" i="11" l="1"/>
  <c r="AF110" i="11"/>
  <c r="AQ111" i="11" l="1"/>
  <c r="AE111" i="11"/>
  <c r="AD111" i="11"/>
  <c r="AC112" i="11" l="1"/>
  <c r="AF111" i="11"/>
  <c r="AQ112" i="11" l="1"/>
  <c r="AD112" i="11"/>
  <c r="AE112" i="11"/>
  <c r="AC113" i="11" l="1"/>
  <c r="AF112" i="11"/>
  <c r="AD113" i="11" l="1"/>
  <c r="AE113" i="11"/>
  <c r="AQ113" i="11"/>
  <c r="AC114" i="11" l="1"/>
  <c r="AF113" i="11"/>
  <c r="AQ114" i="11" l="1"/>
  <c r="AE114" i="11"/>
  <c r="AD114" i="11"/>
  <c r="AF114" i="11" s="1"/>
  <c r="BD3" i="9" l="1"/>
  <c r="F6" i="9"/>
  <c r="F8" i="9"/>
  <c r="G13" i="9"/>
  <c r="I13" i="9"/>
  <c r="J13" i="9"/>
  <c r="K13" i="9"/>
  <c r="L13" i="9"/>
  <c r="W13" i="9"/>
  <c r="AL13" i="9"/>
  <c r="AM13" i="9"/>
  <c r="BC13" i="9"/>
  <c r="BD13" i="9" s="1"/>
  <c r="BE13" i="9"/>
  <c r="BG13" i="9"/>
  <c r="BH13" i="9"/>
  <c r="J14" i="9"/>
  <c r="K14" i="9"/>
  <c r="L14" i="9"/>
  <c r="W14" i="9"/>
  <c r="AL14" i="9"/>
  <c r="AM14" i="9"/>
  <c r="BC14" i="9"/>
  <c r="BE14" i="9" s="1"/>
  <c r="BD14" i="9"/>
  <c r="BF14" i="9"/>
  <c r="BG14" i="9"/>
  <c r="J15" i="9"/>
  <c r="K15" i="9"/>
  <c r="L15" i="9"/>
  <c r="W15" i="9"/>
  <c r="AL15" i="9"/>
  <c r="AM15" i="9"/>
  <c r="BC15" i="9"/>
  <c r="BD15" i="9"/>
  <c r="BE15" i="9"/>
  <c r="BF15" i="9"/>
  <c r="BG15" i="9"/>
  <c r="BH15" i="9"/>
  <c r="J16" i="9"/>
  <c r="K16" i="9"/>
  <c r="L16" i="9"/>
  <c r="W16" i="9"/>
  <c r="AL16" i="9"/>
  <c r="AM16" i="9"/>
  <c r="BC16" i="9"/>
  <c r="BG16" i="9" s="1"/>
  <c r="BE16" i="9"/>
  <c r="BH16" i="9"/>
  <c r="J17" i="9"/>
  <c r="K17" i="9"/>
  <c r="L17" i="9"/>
  <c r="W17" i="9"/>
  <c r="AL17" i="9"/>
  <c r="AM17" i="9"/>
  <c r="BC17" i="9"/>
  <c r="J18" i="9"/>
  <c r="K18" i="9"/>
  <c r="L18" i="9"/>
  <c r="W18" i="9"/>
  <c r="AL18" i="9"/>
  <c r="AN18" i="9" s="1"/>
  <c r="AM18" i="9"/>
  <c r="BC18" i="9"/>
  <c r="BE18" i="9" s="1"/>
  <c r="BD18" i="9"/>
  <c r="BF18" i="9"/>
  <c r="BG18" i="9"/>
  <c r="BH18" i="9"/>
  <c r="J19" i="9"/>
  <c r="K19" i="9"/>
  <c r="L19" i="9"/>
  <c r="W19" i="9"/>
  <c r="AL19" i="9"/>
  <c r="AN19" i="9" s="1"/>
  <c r="AM19" i="9"/>
  <c r="BC19" i="9"/>
  <c r="BD19" i="9"/>
  <c r="BE19" i="9"/>
  <c r="BF19" i="9"/>
  <c r="BG19" i="9"/>
  <c r="BH19" i="9"/>
  <c r="J20" i="9"/>
  <c r="K20" i="9"/>
  <c r="L20" i="9"/>
  <c r="W20" i="9"/>
  <c r="AL20" i="9"/>
  <c r="AM20" i="9"/>
  <c r="BC20" i="9"/>
  <c r="BG20" i="9" s="1"/>
  <c r="BE20" i="9"/>
  <c r="J21" i="9"/>
  <c r="K21" i="9"/>
  <c r="L21" i="9"/>
  <c r="W21" i="9"/>
  <c r="AL21" i="9"/>
  <c r="AN21" i="9" s="1"/>
  <c r="AM21" i="9"/>
  <c r="BC21" i="9"/>
  <c r="J22" i="9"/>
  <c r="K22" i="9"/>
  <c r="L22" i="9"/>
  <c r="W22" i="9"/>
  <c r="AL22" i="9"/>
  <c r="AN22" i="9" s="1"/>
  <c r="AM22" i="9"/>
  <c r="BC22" i="9"/>
  <c r="BE22" i="9" s="1"/>
  <c r="BD22" i="9"/>
  <c r="BF22" i="9"/>
  <c r="BG22" i="9"/>
  <c r="BH22" i="9"/>
  <c r="J23" i="9"/>
  <c r="K23" i="9"/>
  <c r="L23" i="9"/>
  <c r="W23" i="9"/>
  <c r="AL23" i="9"/>
  <c r="AM23" i="9"/>
  <c r="BC23" i="9"/>
  <c r="BD23" i="9"/>
  <c r="BE23" i="9"/>
  <c r="BF23" i="9"/>
  <c r="BG23" i="9"/>
  <c r="BH23" i="9"/>
  <c r="J24" i="9"/>
  <c r="K24" i="9"/>
  <c r="L24" i="9"/>
  <c r="W24" i="9"/>
  <c r="AL24" i="9"/>
  <c r="AM24" i="9"/>
  <c r="BC24" i="9"/>
  <c r="BD24" i="9" s="1"/>
  <c r="BE24" i="9"/>
  <c r="BF24" i="9"/>
  <c r="BH24" i="9"/>
  <c r="J25" i="9"/>
  <c r="K25" i="9"/>
  <c r="L25" i="9"/>
  <c r="W25" i="9"/>
  <c r="AL25" i="9"/>
  <c r="AM25" i="9"/>
  <c r="BC25" i="9"/>
  <c r="BE25" i="9" s="1"/>
  <c r="BD25" i="9"/>
  <c r="BF25" i="9"/>
  <c r="BG25" i="9"/>
  <c r="BH25" i="9"/>
  <c r="J26" i="9"/>
  <c r="K26" i="9"/>
  <c r="L26" i="9"/>
  <c r="W26" i="9"/>
  <c r="AL26" i="9"/>
  <c r="AN26" i="9" s="1"/>
  <c r="AM26" i="9"/>
  <c r="BC26" i="9"/>
  <c r="BD26" i="9" s="1"/>
  <c r="BE26" i="9"/>
  <c r="BG26" i="9"/>
  <c r="BH26" i="9"/>
  <c r="J27" i="9"/>
  <c r="K27" i="9"/>
  <c r="L27" i="9"/>
  <c r="W27" i="9"/>
  <c r="AL27" i="9"/>
  <c r="AO27" i="9" s="1"/>
  <c r="AM27" i="9"/>
  <c r="BC27" i="9"/>
  <c r="BF27" i="9"/>
  <c r="BH27" i="9"/>
  <c r="J28" i="9"/>
  <c r="K28" i="9"/>
  <c r="L28" i="9"/>
  <c r="W28" i="9"/>
  <c r="AL28" i="9"/>
  <c r="AO28" i="9" s="1"/>
  <c r="AM28" i="9"/>
  <c r="BC28" i="9"/>
  <c r="BH28" i="9" s="1"/>
  <c r="BD28" i="9"/>
  <c r="BI28" i="9" s="1"/>
  <c r="BJ28" i="9" s="1"/>
  <c r="BE28" i="9"/>
  <c r="BF28" i="9"/>
  <c r="BG28" i="9"/>
  <c r="J29" i="9"/>
  <c r="K29" i="9"/>
  <c r="L29" i="9"/>
  <c r="W29" i="9"/>
  <c r="AL29" i="9"/>
  <c r="AM29" i="9"/>
  <c r="BC29" i="9"/>
  <c r="BD29" i="9"/>
  <c r="BE29" i="9"/>
  <c r="BF29" i="9"/>
  <c r="BG29" i="9"/>
  <c r="BH29" i="9"/>
  <c r="J30" i="9"/>
  <c r="K30" i="9"/>
  <c r="L30" i="9"/>
  <c r="W30" i="9"/>
  <c r="AL30" i="9"/>
  <c r="AM30" i="9"/>
  <c r="BC30" i="9"/>
  <c r="BF30" i="9" s="1"/>
  <c r="BD30" i="9"/>
  <c r="BE30" i="9"/>
  <c r="BG30" i="9"/>
  <c r="J31" i="9"/>
  <c r="K31" i="9"/>
  <c r="L31" i="9"/>
  <c r="W31" i="9"/>
  <c r="AL31" i="9"/>
  <c r="AM31" i="9"/>
  <c r="BC31" i="9"/>
  <c r="J32" i="9"/>
  <c r="K32" i="9"/>
  <c r="L32" i="9"/>
  <c r="W32" i="9"/>
  <c r="AL32" i="9"/>
  <c r="AM32" i="9"/>
  <c r="BC32" i="9"/>
  <c r="BG32" i="9" s="1"/>
  <c r="BD32" i="9"/>
  <c r="BE32" i="9"/>
  <c r="BH32" i="9"/>
  <c r="J33" i="9"/>
  <c r="K33" i="9"/>
  <c r="L33" i="9"/>
  <c r="W33" i="9"/>
  <c r="AL33" i="9"/>
  <c r="AM33" i="9"/>
  <c r="BC33" i="9"/>
  <c r="J34" i="9"/>
  <c r="K34" i="9"/>
  <c r="L34" i="9"/>
  <c r="W34" i="9"/>
  <c r="AL34" i="9"/>
  <c r="AM34" i="9"/>
  <c r="BC34" i="9"/>
  <c r="BE34" i="9" s="1"/>
  <c r="BD34" i="9"/>
  <c r="BG34" i="9"/>
  <c r="BH34" i="9"/>
  <c r="J35" i="9"/>
  <c r="K35" i="9"/>
  <c r="L35" i="9"/>
  <c r="W35" i="9"/>
  <c r="AL35" i="9"/>
  <c r="AM35" i="9"/>
  <c r="BC35" i="9"/>
  <c r="BG35" i="9" s="1"/>
  <c r="BD35" i="9"/>
  <c r="BE35" i="9"/>
  <c r="BH35" i="9"/>
  <c r="J36" i="9"/>
  <c r="K36" i="9"/>
  <c r="L36" i="9"/>
  <c r="W36" i="9"/>
  <c r="AL36" i="9"/>
  <c r="AM36" i="9"/>
  <c r="BC36" i="9"/>
  <c r="BD36" i="9" s="1"/>
  <c r="BE36" i="9"/>
  <c r="BF36" i="9"/>
  <c r="BH36" i="9"/>
  <c r="J37" i="9"/>
  <c r="K37" i="9"/>
  <c r="L37" i="9"/>
  <c r="W37" i="9"/>
  <c r="AL37" i="9"/>
  <c r="AM37" i="9"/>
  <c r="BC37" i="9"/>
  <c r="BD37" i="9" s="1"/>
  <c r="BF37" i="9"/>
  <c r="BG37" i="9"/>
  <c r="J38" i="9"/>
  <c r="K38" i="9"/>
  <c r="L38" i="9"/>
  <c r="W38" i="9"/>
  <c r="AL38" i="9"/>
  <c r="AM38" i="9"/>
  <c r="BC38" i="9"/>
  <c r="BD38" i="9"/>
  <c r="J39" i="9"/>
  <c r="K39" i="9"/>
  <c r="L39" i="9"/>
  <c r="W39" i="9"/>
  <c r="AL39" i="9"/>
  <c r="AM39" i="9"/>
  <c r="BC39" i="9"/>
  <c r="BD39" i="9"/>
  <c r="BE39" i="9"/>
  <c r="BF39" i="9"/>
  <c r="BG39" i="9"/>
  <c r="BH39" i="9"/>
  <c r="J40" i="9"/>
  <c r="K40" i="9"/>
  <c r="L40" i="9"/>
  <c r="W40" i="9"/>
  <c r="AL40" i="9"/>
  <c r="AM40" i="9"/>
  <c r="BC40" i="9"/>
  <c r="BH40" i="9" s="1"/>
  <c r="BD40" i="9"/>
  <c r="BE40" i="9"/>
  <c r="BF40" i="9"/>
  <c r="BG40" i="9"/>
  <c r="J41" i="9"/>
  <c r="K41" i="9"/>
  <c r="L41" i="9"/>
  <c r="W41" i="9"/>
  <c r="AL41" i="9"/>
  <c r="AM41" i="9"/>
  <c r="BC41" i="9"/>
  <c r="J42" i="9"/>
  <c r="K42" i="9"/>
  <c r="L42" i="9"/>
  <c r="W42" i="9"/>
  <c r="AL42" i="9"/>
  <c r="AM42" i="9"/>
  <c r="BC42" i="9"/>
  <c r="BD42" i="9" s="1"/>
  <c r="BG42" i="9"/>
  <c r="BH42" i="9"/>
  <c r="J43" i="9"/>
  <c r="K43" i="9"/>
  <c r="L43" i="9"/>
  <c r="W43" i="9"/>
  <c r="AL43" i="9"/>
  <c r="AM43" i="9"/>
  <c r="BC43" i="9"/>
  <c r="BG43" i="9" s="1"/>
  <c r="BD43" i="9"/>
  <c r="BL43" i="9" s="1"/>
  <c r="BE43" i="9"/>
  <c r="BF43" i="9"/>
  <c r="BH43" i="9"/>
  <c r="J44" i="9"/>
  <c r="K44" i="9"/>
  <c r="L44" i="9"/>
  <c r="W44" i="9"/>
  <c r="AL44" i="9"/>
  <c r="AM44" i="9"/>
  <c r="BC44" i="9"/>
  <c r="BD44" i="9" s="1"/>
  <c r="BE44" i="9"/>
  <c r="BF44" i="9"/>
  <c r="J45" i="9"/>
  <c r="K45" i="9"/>
  <c r="L45" i="9"/>
  <c r="W45" i="9"/>
  <c r="AL45" i="9"/>
  <c r="AM45" i="9"/>
  <c r="BC45" i="9"/>
  <c r="BD45" i="9" s="1"/>
  <c r="BE45" i="9"/>
  <c r="BF45" i="9"/>
  <c r="BG45" i="9"/>
  <c r="BH45" i="9"/>
  <c r="J46" i="9"/>
  <c r="K46" i="9"/>
  <c r="L46" i="9"/>
  <c r="W46" i="9"/>
  <c r="AL46" i="9"/>
  <c r="AM46" i="9"/>
  <c r="BC46" i="9"/>
  <c r="BG46" i="9" s="1"/>
  <c r="BD46" i="9"/>
  <c r="BE46" i="9"/>
  <c r="J47" i="9"/>
  <c r="K47" i="9"/>
  <c r="L47" i="9"/>
  <c r="W47" i="9"/>
  <c r="AL47" i="9"/>
  <c r="AM47" i="9"/>
  <c r="AW47" i="9"/>
  <c r="BC47" i="9"/>
  <c r="BD47" i="9"/>
  <c r="BE47" i="9"/>
  <c r="BF47" i="9"/>
  <c r="BG47" i="9"/>
  <c r="BH47" i="9"/>
  <c r="J48" i="9"/>
  <c r="K48" i="9"/>
  <c r="L48" i="9"/>
  <c r="W48" i="9"/>
  <c r="AL48" i="9"/>
  <c r="AM48" i="9"/>
  <c r="BC48" i="9"/>
  <c r="BH48" i="9" s="1"/>
  <c r="BD48" i="9"/>
  <c r="BE48" i="9"/>
  <c r="BF48" i="9"/>
  <c r="BG48" i="9"/>
  <c r="J49" i="9"/>
  <c r="K49" i="9"/>
  <c r="L49" i="9"/>
  <c r="W49" i="9"/>
  <c r="AL49" i="9"/>
  <c r="AM49" i="9"/>
  <c r="BC49" i="9"/>
  <c r="BD49" i="9" s="1"/>
  <c r="J50" i="9"/>
  <c r="K50" i="9"/>
  <c r="L50" i="9"/>
  <c r="W50" i="9"/>
  <c r="AL50" i="9"/>
  <c r="AM50" i="9"/>
  <c r="BC50" i="9"/>
  <c r="BG50" i="9" s="1"/>
  <c r="BD50" i="9"/>
  <c r="BE50" i="9"/>
  <c r="J51" i="9"/>
  <c r="K51" i="9"/>
  <c r="L51" i="9"/>
  <c r="W51" i="9"/>
  <c r="AL51" i="9"/>
  <c r="AM51" i="9"/>
  <c r="BC51" i="9"/>
  <c r="BD51" i="9" s="1"/>
  <c r="BF51" i="9"/>
  <c r="BG51" i="9"/>
  <c r="BH51" i="9"/>
  <c r="J52" i="9"/>
  <c r="K52" i="9"/>
  <c r="L52" i="9"/>
  <c r="W52" i="9"/>
  <c r="AL52" i="9"/>
  <c r="AM52" i="9"/>
  <c r="BC52" i="9"/>
  <c r="BE52" i="9" s="1"/>
  <c r="BD52" i="9"/>
  <c r="BF52" i="9"/>
  <c r="BG52" i="9"/>
  <c r="J53" i="9"/>
  <c r="K53" i="9"/>
  <c r="L53" i="9"/>
  <c r="W53" i="9"/>
  <c r="AL53" i="9"/>
  <c r="AM53" i="9"/>
  <c r="BC53" i="9"/>
  <c r="BD53" i="9" s="1"/>
  <c r="J54" i="9"/>
  <c r="K54" i="9"/>
  <c r="L54" i="9"/>
  <c r="W54" i="9"/>
  <c r="AL54" i="9"/>
  <c r="AM54" i="9"/>
  <c r="BC54" i="9"/>
  <c r="BD54" i="9" s="1"/>
  <c r="BE54" i="9"/>
  <c r="BF54" i="9"/>
  <c r="BG54" i="9"/>
  <c r="BH54" i="9"/>
  <c r="J55" i="9"/>
  <c r="K55" i="9"/>
  <c r="L55" i="9"/>
  <c r="W55" i="9"/>
  <c r="AL55" i="9"/>
  <c r="AM55" i="9"/>
  <c r="BC55" i="9"/>
  <c r="BH55" i="9" s="1"/>
  <c r="BE55" i="9"/>
  <c r="BF55" i="9"/>
  <c r="J56" i="9"/>
  <c r="K56" i="9"/>
  <c r="L56" i="9"/>
  <c r="W56" i="9"/>
  <c r="AL56" i="9"/>
  <c r="AM56" i="9"/>
  <c r="BC56" i="9"/>
  <c r="J57" i="9"/>
  <c r="K57" i="9"/>
  <c r="L57" i="9"/>
  <c r="W57" i="9"/>
  <c r="AL57" i="9"/>
  <c r="AM57" i="9"/>
  <c r="BC57" i="9"/>
  <c r="BD57" i="9"/>
  <c r="BE57" i="9"/>
  <c r="BF57" i="9"/>
  <c r="BG57" i="9"/>
  <c r="BH57" i="9"/>
  <c r="J58" i="9"/>
  <c r="K58" i="9"/>
  <c r="L58" i="9"/>
  <c r="W58" i="9"/>
  <c r="AL58" i="9"/>
  <c r="AM58" i="9"/>
  <c r="BC58" i="9"/>
  <c r="BG58" i="9" s="1"/>
  <c r="BD58" i="9"/>
  <c r="BE58" i="9"/>
  <c r="J59" i="9"/>
  <c r="K59" i="9"/>
  <c r="L59" i="9"/>
  <c r="W59" i="9"/>
  <c r="AL59" i="9"/>
  <c r="AM59" i="9"/>
  <c r="BC59" i="9"/>
  <c r="BD59" i="9" s="1"/>
  <c r="BE59" i="9"/>
  <c r="BF59" i="9"/>
  <c r="BG59" i="9"/>
  <c r="BH59" i="9"/>
  <c r="J60" i="9"/>
  <c r="K60" i="9"/>
  <c r="L60" i="9"/>
  <c r="W60" i="9"/>
  <c r="AL60" i="9"/>
  <c r="AM60" i="9"/>
  <c r="BC60" i="9"/>
  <c r="BE60" i="9" s="1"/>
  <c r="BD60" i="9"/>
  <c r="BF60" i="9"/>
  <c r="BL60" i="9" s="1"/>
  <c r="BG60" i="9"/>
  <c r="J61" i="9"/>
  <c r="K61" i="9"/>
  <c r="L61" i="9"/>
  <c r="W61" i="9"/>
  <c r="AL61" i="9"/>
  <c r="AM61" i="9"/>
  <c r="BC61" i="9"/>
  <c r="BD61" i="9"/>
  <c r="J62" i="9"/>
  <c r="K62" i="9"/>
  <c r="L62" i="9"/>
  <c r="W62" i="9"/>
  <c r="AL62" i="9"/>
  <c r="AM62" i="9"/>
  <c r="BC62" i="9"/>
  <c r="BD62" i="9"/>
  <c r="BE62" i="9"/>
  <c r="BF62" i="9"/>
  <c r="BG62" i="9"/>
  <c r="BH62" i="9"/>
  <c r="J63" i="9"/>
  <c r="K63" i="9"/>
  <c r="L63" i="9"/>
  <c r="W63" i="9"/>
  <c r="AL63" i="9"/>
  <c r="AM63" i="9"/>
  <c r="BC63" i="9"/>
  <c r="J64" i="9"/>
  <c r="K64" i="9"/>
  <c r="L64" i="9"/>
  <c r="W64" i="9"/>
  <c r="AL64" i="9"/>
  <c r="AM64" i="9"/>
  <c r="BC64" i="9"/>
  <c r="BH64" i="9" s="1"/>
  <c r="BF64" i="9"/>
  <c r="BG64" i="9"/>
  <c r="J65" i="9"/>
  <c r="K65" i="9"/>
  <c r="L65" i="9"/>
  <c r="W65" i="9"/>
  <c r="AL65" i="9"/>
  <c r="AM65" i="9"/>
  <c r="BC65" i="9"/>
  <c r="BG65" i="9" s="1"/>
  <c r="BD65" i="9"/>
  <c r="BE65" i="9"/>
  <c r="BH65" i="9"/>
  <c r="J66" i="9"/>
  <c r="K66" i="9"/>
  <c r="L66" i="9"/>
  <c r="W66" i="9"/>
  <c r="AL66" i="9"/>
  <c r="AM66" i="9"/>
  <c r="BC66" i="9"/>
  <c r="BD66" i="9" s="1"/>
  <c r="BE66" i="9"/>
  <c r="BF66" i="9"/>
  <c r="BG66" i="9"/>
  <c r="BH66" i="9"/>
  <c r="J67" i="9"/>
  <c r="K67" i="9"/>
  <c r="L67" i="9"/>
  <c r="W67" i="9"/>
  <c r="AL67" i="9"/>
  <c r="AM67" i="9"/>
  <c r="BC67" i="9"/>
  <c r="BE67" i="9" s="1"/>
  <c r="BD67" i="9"/>
  <c r="BF67" i="9"/>
  <c r="BG67" i="9"/>
  <c r="J68" i="9"/>
  <c r="K68" i="9"/>
  <c r="L68" i="9"/>
  <c r="W68" i="9"/>
  <c r="AL68" i="9"/>
  <c r="AM68" i="9"/>
  <c r="BC68" i="9"/>
  <c r="BD68" i="9"/>
  <c r="J69" i="9"/>
  <c r="K69" i="9"/>
  <c r="L69" i="9"/>
  <c r="W69" i="9"/>
  <c r="AL69" i="9"/>
  <c r="AM69" i="9"/>
  <c r="BC69" i="9"/>
  <c r="BD69" i="9"/>
  <c r="BI69" i="9" s="1"/>
  <c r="BE69" i="9"/>
  <c r="BF69" i="9"/>
  <c r="BG69" i="9"/>
  <c r="BH69" i="9"/>
  <c r="J70" i="9"/>
  <c r="K70" i="9"/>
  <c r="L70" i="9"/>
  <c r="W70" i="9"/>
  <c r="AL70" i="9"/>
  <c r="AM70" i="9"/>
  <c r="BC70" i="9"/>
  <c r="BH70" i="9" s="1"/>
  <c r="BE70" i="9"/>
  <c r="BF70" i="9"/>
  <c r="J71" i="9"/>
  <c r="K71" i="9"/>
  <c r="L71" i="9"/>
  <c r="W71" i="9"/>
  <c r="AL71" i="9"/>
  <c r="AM71" i="9"/>
  <c r="BC71" i="9"/>
  <c r="J72" i="9"/>
  <c r="K72" i="9"/>
  <c r="L72" i="9"/>
  <c r="W72" i="9"/>
  <c r="AL72" i="9"/>
  <c r="AM72" i="9"/>
  <c r="BC72" i="9"/>
  <c r="BD72" i="9" s="1"/>
  <c r="BE72" i="9"/>
  <c r="BG72" i="9"/>
  <c r="BH72" i="9"/>
  <c r="J73" i="9"/>
  <c r="K73" i="9"/>
  <c r="L73" i="9"/>
  <c r="W73" i="9"/>
  <c r="AL73" i="9"/>
  <c r="AM73" i="9"/>
  <c r="BC73" i="9"/>
  <c r="BG73" i="9" s="1"/>
  <c r="BD73" i="9"/>
  <c r="BE73" i="9"/>
  <c r="BH73" i="9"/>
  <c r="J74" i="9"/>
  <c r="K74" i="9"/>
  <c r="L74" i="9"/>
  <c r="W74" i="9"/>
  <c r="AL74" i="9"/>
  <c r="AM74" i="9"/>
  <c r="BC74" i="9"/>
  <c r="BD74" i="9" s="1"/>
  <c r="BI74" i="9" s="1"/>
  <c r="BJ74" i="9" s="1"/>
  <c r="BE74" i="9"/>
  <c r="BF74" i="9"/>
  <c r="BG74" i="9"/>
  <c r="BH74" i="9"/>
  <c r="J75" i="9"/>
  <c r="K75" i="9"/>
  <c r="L75" i="9"/>
  <c r="W75" i="9"/>
  <c r="AL75" i="9"/>
  <c r="AM75" i="9"/>
  <c r="BC75" i="9"/>
  <c r="BE75" i="9" s="1"/>
  <c r="BD75" i="9"/>
  <c r="BF75" i="9"/>
  <c r="BG75" i="9"/>
  <c r="J76" i="9"/>
  <c r="K76" i="9"/>
  <c r="L76" i="9"/>
  <c r="W76" i="9"/>
  <c r="AL76" i="9"/>
  <c r="AM76" i="9"/>
  <c r="BC76" i="9"/>
  <c r="BD76" i="9" s="1"/>
  <c r="J77" i="9"/>
  <c r="K77" i="9"/>
  <c r="L77" i="9"/>
  <c r="W77" i="9"/>
  <c r="AL77" i="9"/>
  <c r="AM77" i="9"/>
  <c r="BC77" i="9"/>
  <c r="BD77" i="9"/>
  <c r="BE77" i="9"/>
  <c r="BF77" i="9"/>
  <c r="BG77" i="9"/>
  <c r="BH77" i="9"/>
  <c r="J78" i="9"/>
  <c r="K78" i="9"/>
  <c r="L78" i="9"/>
  <c r="W78" i="9"/>
  <c r="AL78" i="9"/>
  <c r="AM78" i="9"/>
  <c r="BC78" i="9"/>
  <c r="BE78" i="9" s="1"/>
  <c r="J79" i="9"/>
  <c r="K79" i="9"/>
  <c r="L79" i="9"/>
  <c r="W79" i="9"/>
  <c r="AL79" i="9"/>
  <c r="AM79" i="9"/>
  <c r="BC79" i="9"/>
  <c r="BH79" i="9" s="1"/>
  <c r="J80" i="9"/>
  <c r="K80" i="9"/>
  <c r="L80" i="9"/>
  <c r="W80" i="9"/>
  <c r="AL80" i="9"/>
  <c r="AM80" i="9"/>
  <c r="BC80" i="9"/>
  <c r="BD80" i="9" s="1"/>
  <c r="BE80" i="9"/>
  <c r="BG80" i="9"/>
  <c r="BH80" i="9"/>
  <c r="J81" i="9"/>
  <c r="K81" i="9"/>
  <c r="L81" i="9"/>
  <c r="W81" i="9"/>
  <c r="AL81" i="9"/>
  <c r="AM81" i="9"/>
  <c r="BC81" i="9"/>
  <c r="BG81" i="9" s="1"/>
  <c r="BD81" i="9"/>
  <c r="BE81" i="9"/>
  <c r="BH81" i="9"/>
  <c r="J82" i="9"/>
  <c r="K82" i="9"/>
  <c r="L82" i="9"/>
  <c r="W82" i="9"/>
  <c r="AL82" i="9"/>
  <c r="AM82" i="9"/>
  <c r="BC82" i="9"/>
  <c r="BD82" i="9" s="1"/>
  <c r="BE82" i="9"/>
  <c r="BF82" i="9"/>
  <c r="BG82" i="9"/>
  <c r="BH82" i="9"/>
  <c r="J83" i="9"/>
  <c r="K83" i="9"/>
  <c r="L83" i="9"/>
  <c r="W83" i="9"/>
  <c r="AL83" i="9"/>
  <c r="AM83" i="9"/>
  <c r="BC83" i="9"/>
  <c r="BD83" i="9" s="1"/>
  <c r="J84" i="9"/>
  <c r="K84" i="9"/>
  <c r="L84" i="9"/>
  <c r="W84" i="9"/>
  <c r="AL84" i="9"/>
  <c r="AM84" i="9"/>
  <c r="BC84" i="9"/>
  <c r="BD84" i="9" s="1"/>
  <c r="J85" i="9"/>
  <c r="K85" i="9"/>
  <c r="L85" i="9"/>
  <c r="W85" i="9"/>
  <c r="AL85" i="9"/>
  <c r="AM85" i="9"/>
  <c r="BC85" i="9"/>
  <c r="BD85" i="9"/>
  <c r="BE85" i="9"/>
  <c r="BF85" i="9"/>
  <c r="BG85" i="9"/>
  <c r="BH85" i="9"/>
  <c r="J86" i="9"/>
  <c r="K86" i="9"/>
  <c r="L86" i="9"/>
  <c r="W86" i="9"/>
  <c r="AL86" i="9"/>
  <c r="AM86" i="9"/>
  <c r="BC86" i="9"/>
  <c r="BH86" i="9" s="1"/>
  <c r="BD86" i="9"/>
  <c r="BI86" i="9" s="1"/>
  <c r="BJ86" i="9" s="1"/>
  <c r="BE86" i="9"/>
  <c r="BF86" i="9"/>
  <c r="BG86" i="9"/>
  <c r="BL86" i="9" s="1"/>
  <c r="J87" i="9"/>
  <c r="K87" i="9"/>
  <c r="L87" i="9"/>
  <c r="W87" i="9"/>
  <c r="AL87" i="9"/>
  <c r="AM87" i="9"/>
  <c r="BC87" i="9"/>
  <c r="BD87" i="9" s="1"/>
  <c r="BF87" i="9"/>
  <c r="BG87" i="9"/>
  <c r="J88" i="9"/>
  <c r="K88" i="9"/>
  <c r="L88" i="9"/>
  <c r="W88" i="9"/>
  <c r="AL88" i="9"/>
  <c r="AM88" i="9"/>
  <c r="BC88" i="9"/>
  <c r="BD88" i="9"/>
  <c r="J89" i="9"/>
  <c r="K89" i="9"/>
  <c r="L89" i="9"/>
  <c r="W89" i="9"/>
  <c r="AL89" i="9"/>
  <c r="AM89" i="9"/>
  <c r="BC89" i="9"/>
  <c r="BD89" i="9" s="1"/>
  <c r="BH89" i="9"/>
  <c r="J90" i="9"/>
  <c r="K90" i="9"/>
  <c r="L90" i="9"/>
  <c r="W90" i="9"/>
  <c r="AL90" i="9"/>
  <c r="AM90" i="9"/>
  <c r="BC90" i="9"/>
  <c r="BD90" i="9" s="1"/>
  <c r="BE90" i="9"/>
  <c r="BF90" i="9"/>
  <c r="BH90" i="9"/>
  <c r="J91" i="9"/>
  <c r="K91" i="9"/>
  <c r="L91" i="9"/>
  <c r="W91" i="9"/>
  <c r="AL91" i="9"/>
  <c r="AM91" i="9"/>
  <c r="BC91" i="9"/>
  <c r="J92" i="9"/>
  <c r="K92" i="9"/>
  <c r="L92" i="9"/>
  <c r="W92" i="9"/>
  <c r="AL92" i="9"/>
  <c r="AM92" i="9"/>
  <c r="BC92" i="9"/>
  <c r="BD92" i="9" s="1"/>
  <c r="BG92" i="9"/>
  <c r="BH92" i="9"/>
  <c r="J93" i="9"/>
  <c r="K93" i="9"/>
  <c r="L93" i="9"/>
  <c r="W93" i="9"/>
  <c r="AL93" i="9"/>
  <c r="AM93" i="9"/>
  <c r="BC93" i="9"/>
  <c r="BD93" i="9"/>
  <c r="BE93" i="9"/>
  <c r="BF93" i="9"/>
  <c r="BG93" i="9"/>
  <c r="BH93" i="9"/>
  <c r="J94" i="9"/>
  <c r="K94" i="9"/>
  <c r="L94" i="9"/>
  <c r="W94" i="9"/>
  <c r="AL94" i="9"/>
  <c r="AM94" i="9"/>
  <c r="BC94" i="9"/>
  <c r="BH94" i="9" s="1"/>
  <c r="BD94" i="9"/>
  <c r="BI94" i="9" s="1"/>
  <c r="BE94" i="9"/>
  <c r="BF94" i="9"/>
  <c r="BG94" i="9"/>
  <c r="J95" i="9"/>
  <c r="K95" i="9"/>
  <c r="L95" i="9"/>
  <c r="W95" i="9"/>
  <c r="AL95" i="9"/>
  <c r="AM95" i="9"/>
  <c r="BC95" i="9"/>
  <c r="BE95" i="9" s="1"/>
  <c r="BD95" i="9"/>
  <c r="BF95" i="9"/>
  <c r="BG95" i="9"/>
  <c r="J96" i="9"/>
  <c r="K96" i="9"/>
  <c r="L96" i="9"/>
  <c r="W96" i="9"/>
  <c r="AL96" i="9"/>
  <c r="AM96" i="9"/>
  <c r="BC96" i="9"/>
  <c r="BD96" i="9"/>
  <c r="J97" i="9"/>
  <c r="K97" i="9"/>
  <c r="L97" i="9"/>
  <c r="W97" i="9"/>
  <c r="AL97" i="9"/>
  <c r="AM97" i="9"/>
  <c r="BC97" i="9"/>
  <c r="BD97" i="9" s="1"/>
  <c r="BF97" i="9"/>
  <c r="BH97" i="9"/>
  <c r="J98" i="9"/>
  <c r="K98" i="9"/>
  <c r="L98" i="9"/>
  <c r="W98" i="9"/>
  <c r="AL98" i="9"/>
  <c r="AM98" i="9"/>
  <c r="BC98" i="9"/>
  <c r="BH98" i="9" s="1"/>
  <c r="BE98" i="9"/>
  <c r="BF98" i="9"/>
  <c r="J99" i="9"/>
  <c r="K99" i="9"/>
  <c r="L99" i="9"/>
  <c r="W99" i="9"/>
  <c r="AL99" i="9"/>
  <c r="AM99" i="9"/>
  <c r="BC99" i="9"/>
  <c r="J100" i="9"/>
  <c r="K100" i="9"/>
  <c r="L100" i="9"/>
  <c r="W100" i="9"/>
  <c r="AL100" i="9"/>
  <c r="AM100" i="9"/>
  <c r="BC100" i="9"/>
  <c r="BD100" i="9" s="1"/>
  <c r="BE100" i="9"/>
  <c r="BG100" i="9"/>
  <c r="BH100" i="9"/>
  <c r="J101" i="9"/>
  <c r="K101" i="9"/>
  <c r="L101" i="9"/>
  <c r="W101" i="9"/>
  <c r="AL101" i="9"/>
  <c r="AM101" i="9"/>
  <c r="BC101" i="9"/>
  <c r="BD101" i="9"/>
  <c r="BI101" i="9" s="1"/>
  <c r="BJ101" i="9" s="1"/>
  <c r="BE101" i="9"/>
  <c r="BF101" i="9"/>
  <c r="BG101" i="9"/>
  <c r="BH101" i="9"/>
  <c r="J102" i="9"/>
  <c r="K102" i="9"/>
  <c r="L102" i="9"/>
  <c r="W102" i="9"/>
  <c r="AL102" i="9"/>
  <c r="AM102" i="9"/>
  <c r="BC102" i="9"/>
  <c r="BH102" i="9" s="1"/>
  <c r="BD102" i="9"/>
  <c r="BE102" i="9"/>
  <c r="BF102" i="9"/>
  <c r="BG102" i="9"/>
  <c r="BI102" i="9" s="1"/>
  <c r="BJ102" i="9" s="1"/>
  <c r="J103" i="9"/>
  <c r="K103" i="9"/>
  <c r="L103" i="9"/>
  <c r="W103" i="9"/>
  <c r="AL103" i="9"/>
  <c r="AM103" i="9"/>
  <c r="BC103" i="9"/>
  <c r="BE103" i="9" s="1"/>
  <c r="BD103" i="9"/>
  <c r="BF103" i="9"/>
  <c r="BG103" i="9"/>
  <c r="J104" i="9"/>
  <c r="K104" i="9"/>
  <c r="L104" i="9"/>
  <c r="W104" i="9"/>
  <c r="AL104" i="9"/>
  <c r="AM104" i="9"/>
  <c r="BC104" i="9"/>
  <c r="BF104" i="9" s="1"/>
  <c r="BD104" i="9"/>
  <c r="BG104" i="9"/>
  <c r="J105" i="9"/>
  <c r="K105" i="9"/>
  <c r="L105" i="9"/>
  <c r="W105" i="9"/>
  <c r="AL105" i="9"/>
  <c r="AM105" i="9"/>
  <c r="BC105" i="9"/>
  <c r="BF105" i="9" s="1"/>
  <c r="BD105" i="9"/>
  <c r="BH105" i="9"/>
  <c r="J106" i="9"/>
  <c r="K106" i="9"/>
  <c r="L106" i="9"/>
  <c r="W106" i="9"/>
  <c r="AL106" i="9"/>
  <c r="AM106" i="9"/>
  <c r="BC106" i="9"/>
  <c r="BF106" i="9" s="1"/>
  <c r="BE106" i="9"/>
  <c r="BH106" i="9"/>
  <c r="J107" i="9"/>
  <c r="K107" i="9"/>
  <c r="L107" i="9"/>
  <c r="W107" i="9"/>
  <c r="AL107" i="9"/>
  <c r="AM107" i="9"/>
  <c r="BC107" i="9"/>
  <c r="BD107" i="9" s="1"/>
  <c r="BE107" i="9"/>
  <c r="BF107" i="9"/>
  <c r="BG107" i="9"/>
  <c r="BH107" i="9"/>
  <c r="J108" i="9"/>
  <c r="K108" i="9"/>
  <c r="L108" i="9"/>
  <c r="W108" i="9"/>
  <c r="AL108" i="9"/>
  <c r="AM108" i="9"/>
  <c r="BC108" i="9"/>
  <c r="BD108" i="9" s="1"/>
  <c r="J109" i="9"/>
  <c r="K109" i="9"/>
  <c r="L109" i="9"/>
  <c r="W109" i="9"/>
  <c r="AL109" i="9"/>
  <c r="AM109" i="9"/>
  <c r="BC109" i="9"/>
  <c r="BE109" i="9" s="1"/>
  <c r="J110" i="9"/>
  <c r="K110" i="9"/>
  <c r="L110" i="9"/>
  <c r="W110" i="9"/>
  <c r="AL110" i="9"/>
  <c r="AM110" i="9"/>
  <c r="BC110" i="9"/>
  <c r="BE110" i="9" s="1"/>
  <c r="BD110" i="9"/>
  <c r="BF110" i="9"/>
  <c r="BG110" i="9"/>
  <c r="BH110" i="9"/>
  <c r="J111" i="9"/>
  <c r="K111" i="9"/>
  <c r="L111" i="9"/>
  <c r="W111" i="9"/>
  <c r="AL111" i="9"/>
  <c r="AM111" i="9"/>
  <c r="BC111" i="9"/>
  <c r="BG111" i="9" s="1"/>
  <c r="BE111" i="9"/>
  <c r="J112" i="9"/>
  <c r="K112" i="9"/>
  <c r="L112" i="9"/>
  <c r="W112" i="9"/>
  <c r="AL112" i="9"/>
  <c r="AM112" i="9"/>
  <c r="BC112" i="9"/>
  <c r="BD112" i="9" s="1"/>
  <c r="BF112" i="9"/>
  <c r="BH112" i="9"/>
  <c r="J113" i="9"/>
  <c r="K113" i="9"/>
  <c r="L113" i="9"/>
  <c r="W113" i="9"/>
  <c r="AL113" i="9"/>
  <c r="AM113" i="9"/>
  <c r="BC113" i="9"/>
  <c r="BD113" i="9" s="1"/>
  <c r="BG113" i="9"/>
  <c r="J114" i="9"/>
  <c r="K114" i="9"/>
  <c r="L114" i="9"/>
  <c r="W114" i="9"/>
  <c r="AL114" i="9"/>
  <c r="AM114" i="9"/>
  <c r="BC114" i="9"/>
  <c r="BG114" i="9" s="1"/>
  <c r="BD114" i="9"/>
  <c r="BE114" i="9"/>
  <c r="BF114" i="9"/>
  <c r="BH114" i="9"/>
  <c r="AN23" i="9" l="1"/>
  <c r="AO15" i="9"/>
  <c r="AO25" i="9"/>
  <c r="AO19" i="9"/>
  <c r="BL48" i="9"/>
  <c r="AO21" i="9"/>
  <c r="AN14" i="9"/>
  <c r="AW45" i="9"/>
  <c r="AW29" i="9"/>
  <c r="AO24" i="9"/>
  <c r="AN17" i="9"/>
  <c r="AN13" i="9"/>
  <c r="AO26" i="9"/>
  <c r="BL114" i="9"/>
  <c r="BI62" i="9"/>
  <c r="BI47" i="9"/>
  <c r="BK47" i="9" s="1"/>
  <c r="U47" i="9" s="1"/>
  <c r="BI39" i="9"/>
  <c r="BJ39" i="9" s="1"/>
  <c r="BM39" i="9" s="1"/>
  <c r="BN39" i="9" s="1"/>
  <c r="BL28" i="9"/>
  <c r="BL110" i="9"/>
  <c r="BL94" i="9"/>
  <c r="BL29" i="9"/>
  <c r="AW28" i="9"/>
  <c r="AN24" i="9"/>
  <c r="AO22" i="9"/>
  <c r="AO17" i="9"/>
  <c r="AO14" i="9"/>
  <c r="BL75" i="9"/>
  <c r="BI93" i="9"/>
  <c r="BL47" i="9"/>
  <c r="BI23" i="9"/>
  <c r="BJ23" i="9" s="1"/>
  <c r="AO18" i="9"/>
  <c r="AW110" i="9"/>
  <c r="BL103" i="9"/>
  <c r="AW86" i="9"/>
  <c r="BL69" i="9"/>
  <c r="BI48" i="9"/>
  <c r="BJ48" i="9" s="1"/>
  <c r="AN28" i="9"/>
  <c r="BI19" i="9"/>
  <c r="BJ19" i="9" s="1"/>
  <c r="AW93" i="9"/>
  <c r="BL77" i="9"/>
  <c r="AW48" i="9"/>
  <c r="BL39" i="9"/>
  <c r="AN25" i="9"/>
  <c r="BI15" i="9"/>
  <c r="BJ15" i="9" s="1"/>
  <c r="H13" i="9"/>
  <c r="AW107" i="9"/>
  <c r="AW94" i="9"/>
  <c r="AW77" i="9"/>
  <c r="AW43" i="9"/>
  <c r="BI30" i="9"/>
  <c r="AO23" i="9"/>
  <c r="AN15" i="9"/>
  <c r="AO13" i="9"/>
  <c r="BI75" i="9"/>
  <c r="BL67" i="9"/>
  <c r="BL62" i="9"/>
  <c r="BK62" i="9" s="1"/>
  <c r="U62" i="9" s="1"/>
  <c r="BL14" i="9"/>
  <c r="AW114" i="9"/>
  <c r="BH113" i="9"/>
  <c r="BF111" i="9"/>
  <c r="BI110" i="9"/>
  <c r="BJ110" i="9" s="1"/>
  <c r="BD109" i="9"/>
  <c r="BI103" i="9"/>
  <c r="BE99" i="9"/>
  <c r="BF99" i="9"/>
  <c r="BG99" i="9"/>
  <c r="BH99" i="9"/>
  <c r="BD99" i="9"/>
  <c r="BI85" i="9"/>
  <c r="AW85" i="9"/>
  <c r="BL82" i="9"/>
  <c r="AW82" i="9"/>
  <c r="BI82" i="9"/>
  <c r="BJ82" i="9" s="1"/>
  <c r="BF108" i="9"/>
  <c r="BF113" i="9"/>
  <c r="BD111" i="9"/>
  <c r="AW102" i="9"/>
  <c r="AW95" i="9"/>
  <c r="BL93" i="9"/>
  <c r="BK93" i="9" s="1"/>
  <c r="U93" i="9" s="1"/>
  <c r="BE91" i="9"/>
  <c r="BF91" i="9"/>
  <c r="BG91" i="9"/>
  <c r="BH91" i="9"/>
  <c r="BD91" i="9"/>
  <c r="BE113" i="9"/>
  <c r="AW103" i="9"/>
  <c r="BL101" i="9"/>
  <c r="BM101" i="9" s="1"/>
  <c r="BN101" i="9" s="1"/>
  <c r="BI95" i="9"/>
  <c r="BL95" i="9"/>
  <c r="BJ93" i="9"/>
  <c r="BL85" i="9"/>
  <c r="BI114" i="9"/>
  <c r="BK114" i="9" s="1"/>
  <c r="BG112" i="9"/>
  <c r="BH109" i="9"/>
  <c r="BI107" i="9"/>
  <c r="BJ107" i="9" s="1"/>
  <c r="BL107" i="9"/>
  <c r="BL102" i="9"/>
  <c r="BM102" i="9" s="1"/>
  <c r="BN102" i="9" s="1"/>
  <c r="AW101" i="9"/>
  <c r="BF96" i="9"/>
  <c r="BG96" i="9"/>
  <c r="BH96" i="9"/>
  <c r="BE96" i="9"/>
  <c r="BJ85" i="9"/>
  <c r="BL66" i="9"/>
  <c r="AW66" i="9"/>
  <c r="BI66" i="9"/>
  <c r="BJ66" i="9" s="1"/>
  <c r="BG109" i="9"/>
  <c r="BH108" i="9"/>
  <c r="BK94" i="9"/>
  <c r="BE112" i="9"/>
  <c r="AW112" i="9" s="1"/>
  <c r="BH111" i="9"/>
  <c r="BK110" i="9"/>
  <c r="BF109" i="9"/>
  <c r="BG108" i="9"/>
  <c r="BD106" i="9"/>
  <c r="BG106" i="9"/>
  <c r="BE105" i="9"/>
  <c r="BG105" i="9"/>
  <c r="BH104" i="9"/>
  <c r="BE104" i="9"/>
  <c r="BL104" i="9" s="1"/>
  <c r="BM94" i="9"/>
  <c r="BN94" i="9" s="1"/>
  <c r="BF88" i="9"/>
  <c r="BG88" i="9"/>
  <c r="BH88" i="9"/>
  <c r="BE88" i="9"/>
  <c r="BK86" i="9"/>
  <c r="U86" i="9" s="1"/>
  <c r="BF68" i="9"/>
  <c r="BG68" i="9"/>
  <c r="BH68" i="9"/>
  <c r="BE68" i="9"/>
  <c r="BE108" i="9"/>
  <c r="BJ94" i="9"/>
  <c r="BM86" i="9"/>
  <c r="BN86" i="9" s="1"/>
  <c r="BE49" i="9"/>
  <c r="BG49" i="9"/>
  <c r="BH49" i="9"/>
  <c r="BF49" i="9"/>
  <c r="BH103" i="9"/>
  <c r="BG98" i="9"/>
  <c r="BH95" i="9"/>
  <c r="BG90" i="9"/>
  <c r="BL90" i="9" s="1"/>
  <c r="BH87" i="9"/>
  <c r="BK69" i="9"/>
  <c r="BJ69" i="9"/>
  <c r="BI67" i="9"/>
  <c r="BF100" i="9"/>
  <c r="BL100" i="9" s="1"/>
  <c r="BD98" i="9"/>
  <c r="BG97" i="9"/>
  <c r="BF92" i="9"/>
  <c r="BL92" i="9" s="1"/>
  <c r="BG89" i="9"/>
  <c r="BE87" i="9"/>
  <c r="BI87" i="9" s="1"/>
  <c r="BK85" i="9"/>
  <c r="BH84" i="9"/>
  <c r="BF78" i="9"/>
  <c r="BE71" i="9"/>
  <c r="BF71" i="9"/>
  <c r="BG71" i="9"/>
  <c r="BH71" i="9"/>
  <c r="BD71" i="9"/>
  <c r="BE92" i="9"/>
  <c r="BF89" i="9"/>
  <c r="BG84" i="9"/>
  <c r="BG83" i="9"/>
  <c r="BE79" i="9"/>
  <c r="BF79" i="9"/>
  <c r="BG79" i="9"/>
  <c r="BD79" i="9"/>
  <c r="BI77" i="9"/>
  <c r="BH63" i="9"/>
  <c r="BG63" i="9"/>
  <c r="BE63" i="9"/>
  <c r="BF63" i="9"/>
  <c r="BD63" i="9"/>
  <c r="BE97" i="9"/>
  <c r="BI97" i="9" s="1"/>
  <c r="BE89" i="9"/>
  <c r="BF83" i="9"/>
  <c r="BH78" i="9"/>
  <c r="BD78" i="9"/>
  <c r="BG78" i="9"/>
  <c r="BK77" i="9"/>
  <c r="BJ77" i="9"/>
  <c r="BM77" i="9" s="1"/>
  <c r="BN77" i="9" s="1"/>
  <c r="BF84" i="9"/>
  <c r="BE84" i="9"/>
  <c r="BL54" i="9"/>
  <c r="AW54" i="9"/>
  <c r="BI54" i="9"/>
  <c r="BJ54" i="9" s="1"/>
  <c r="BE83" i="9"/>
  <c r="BI83" i="9" s="1"/>
  <c r="BH83" i="9"/>
  <c r="BF76" i="9"/>
  <c r="BG76" i="9"/>
  <c r="BH76" i="9"/>
  <c r="BE76" i="9"/>
  <c r="BI76" i="9" s="1"/>
  <c r="BL74" i="9"/>
  <c r="BM74" i="9" s="1"/>
  <c r="BN74" i="9" s="1"/>
  <c r="AW74" i="9"/>
  <c r="BL59" i="9"/>
  <c r="AW59" i="9"/>
  <c r="BI59" i="9"/>
  <c r="BJ59" i="9" s="1"/>
  <c r="BF81" i="9"/>
  <c r="BI81" i="9" s="1"/>
  <c r="BH75" i="9"/>
  <c r="BF73" i="9"/>
  <c r="AW73" i="9" s="1"/>
  <c r="BG70" i="9"/>
  <c r="BH67" i="9"/>
  <c r="BF65" i="9"/>
  <c r="BI65" i="9" s="1"/>
  <c r="BE56" i="9"/>
  <c r="BF56" i="9"/>
  <c r="BG56" i="9"/>
  <c r="BH56" i="9"/>
  <c r="BD56" i="9"/>
  <c r="BF80" i="9"/>
  <c r="AW80" i="9" s="1"/>
  <c r="AW75" i="9"/>
  <c r="BF72" i="9"/>
  <c r="BL72" i="9" s="1"/>
  <c r="BD70" i="9"/>
  <c r="AW67" i="9"/>
  <c r="BF61" i="9"/>
  <c r="BG61" i="9"/>
  <c r="BH61" i="9"/>
  <c r="BE61" i="9"/>
  <c r="BL57" i="9"/>
  <c r="BI60" i="9"/>
  <c r="AW60" i="9"/>
  <c r="BI57" i="9"/>
  <c r="BJ57" i="9" s="1"/>
  <c r="BI52" i="9"/>
  <c r="BJ47" i="9"/>
  <c r="BM47" i="9" s="1"/>
  <c r="BN47" i="9" s="1"/>
  <c r="BE31" i="9"/>
  <c r="BF31" i="9"/>
  <c r="BG31" i="9"/>
  <c r="BH31" i="9"/>
  <c r="BD31" i="9"/>
  <c r="AW69" i="9"/>
  <c r="BJ62" i="9"/>
  <c r="BM62" i="9" s="1"/>
  <c r="BN62" i="9" s="1"/>
  <c r="BL52" i="9"/>
  <c r="BL18" i="9"/>
  <c r="BI18" i="9"/>
  <c r="BK18" i="9" s="1"/>
  <c r="BE64" i="9"/>
  <c r="BD64" i="9"/>
  <c r="BF53" i="9"/>
  <c r="AW53" i="9" s="1"/>
  <c r="BG53" i="9"/>
  <c r="BH53" i="9"/>
  <c r="BE53" i="9"/>
  <c r="BH60" i="9"/>
  <c r="BF58" i="9"/>
  <c r="BI58" i="9" s="1"/>
  <c r="BG55" i="9"/>
  <c r="BH52" i="9"/>
  <c r="BF50" i="9"/>
  <c r="BL50" i="9" s="1"/>
  <c r="BK48" i="9"/>
  <c r="U48" i="9" s="1"/>
  <c r="BD55" i="9"/>
  <c r="AW52" i="9"/>
  <c r="BF46" i="9"/>
  <c r="AW46" i="9" s="1"/>
  <c r="BI43" i="9"/>
  <c r="BJ43" i="9" s="1"/>
  <c r="BM43" i="9" s="1"/>
  <c r="BN43" i="9" s="1"/>
  <c r="BI40" i="9"/>
  <c r="BJ40" i="9" s="1"/>
  <c r="BL40" i="9"/>
  <c r="AW57" i="9"/>
  <c r="BE41" i="9"/>
  <c r="BF41" i="9"/>
  <c r="BG41" i="9"/>
  <c r="BH41" i="9"/>
  <c r="BD41" i="9"/>
  <c r="AW62" i="9"/>
  <c r="BF38" i="9"/>
  <c r="BG38" i="9"/>
  <c r="BH38" i="9"/>
  <c r="BE38" i="9"/>
  <c r="BL22" i="9"/>
  <c r="BI22" i="9"/>
  <c r="BK22" i="9" s="1"/>
  <c r="BH58" i="9"/>
  <c r="BE51" i="9"/>
  <c r="BI51" i="9" s="1"/>
  <c r="BJ51" i="9" s="1"/>
  <c r="BH50" i="9"/>
  <c r="BI45" i="9"/>
  <c r="BJ45" i="9" s="1"/>
  <c r="BL45" i="9"/>
  <c r="AW32" i="9"/>
  <c r="BL25" i="9"/>
  <c r="BI25" i="9"/>
  <c r="BK25" i="9" s="1"/>
  <c r="BH46" i="9"/>
  <c r="AW40" i="9"/>
  <c r="BE33" i="9"/>
  <c r="BF33" i="9"/>
  <c r="BG33" i="9"/>
  <c r="BH33" i="9"/>
  <c r="BD33" i="9"/>
  <c r="BH37" i="9"/>
  <c r="BF35" i="9"/>
  <c r="BL35" i="9" s="1"/>
  <c r="BF32" i="9"/>
  <c r="BI32" i="9" s="1"/>
  <c r="BL30" i="9"/>
  <c r="BM28" i="9"/>
  <c r="BN28" i="9" s="1"/>
  <c r="AW25" i="9"/>
  <c r="AW22" i="9"/>
  <c r="AW18" i="9"/>
  <c r="BH44" i="9"/>
  <c r="BF42" i="9"/>
  <c r="BE37" i="9"/>
  <c r="BI37" i="9" s="1"/>
  <c r="BF34" i="9"/>
  <c r="BL34" i="9" s="1"/>
  <c r="BG44" i="9"/>
  <c r="BI44" i="9" s="1"/>
  <c r="BE42" i="9"/>
  <c r="BG36" i="9"/>
  <c r="BI36" i="9" s="1"/>
  <c r="BI14" i="9"/>
  <c r="AW39" i="9"/>
  <c r="BE21" i="9"/>
  <c r="BF21" i="9"/>
  <c r="BG21" i="9"/>
  <c r="BH21" i="9"/>
  <c r="BD21" i="9"/>
  <c r="AN20" i="9"/>
  <c r="AO20" i="9"/>
  <c r="BE17" i="9"/>
  <c r="BF17" i="9"/>
  <c r="BG17" i="9"/>
  <c r="BH17" i="9"/>
  <c r="BD17" i="9"/>
  <c r="AN16" i="9"/>
  <c r="AO16" i="9"/>
  <c r="AW30" i="9"/>
  <c r="BI29" i="9"/>
  <c r="BJ29" i="9" s="1"/>
  <c r="BM29" i="9" s="1"/>
  <c r="BN29" i="9" s="1"/>
  <c r="BK28" i="9"/>
  <c r="U28" i="9" s="1"/>
  <c r="BE27" i="9"/>
  <c r="BG27" i="9"/>
  <c r="BD27" i="9"/>
  <c r="AN27" i="9"/>
  <c r="BL23" i="9"/>
  <c r="BM23" i="9" s="1"/>
  <c r="BN23" i="9" s="1"/>
  <c r="BL19" i="9"/>
  <c r="BM19" i="9" s="1"/>
  <c r="BN19" i="9" s="1"/>
  <c r="BL15" i="9"/>
  <c r="BM15" i="9" s="1"/>
  <c r="BN15" i="9" s="1"/>
  <c r="AW14" i="9"/>
  <c r="BJ25" i="9"/>
  <c r="BF20" i="9"/>
  <c r="BF16" i="9"/>
  <c r="BG24" i="9"/>
  <c r="BL24" i="9" s="1"/>
  <c r="BD20" i="9"/>
  <c r="BD16" i="9"/>
  <c r="BH14" i="9"/>
  <c r="AY13" i="9"/>
  <c r="AW23" i="9"/>
  <c r="AW19" i="9"/>
  <c r="AW15" i="9"/>
  <c r="BH30" i="9"/>
  <c r="BF26" i="9"/>
  <c r="AW26" i="9" s="1"/>
  <c r="BF13" i="9"/>
  <c r="BL13" i="9" s="1"/>
  <c r="BH20" i="9"/>
  <c r="BL105" i="9" l="1"/>
  <c r="BL96" i="9"/>
  <c r="BI34" i="9"/>
  <c r="BJ34" i="9" s="1"/>
  <c r="AW38" i="9"/>
  <c r="AW34" i="9"/>
  <c r="BM110" i="9"/>
  <c r="BN110" i="9" s="1"/>
  <c r="BK15" i="9"/>
  <c r="U15" i="9" s="1"/>
  <c r="U114" i="9"/>
  <c r="AU114" i="9" s="1"/>
  <c r="BK23" i="9"/>
  <c r="U23" i="9" s="1"/>
  <c r="BK39" i="9"/>
  <c r="U39" i="9" s="1"/>
  <c r="BL80" i="9"/>
  <c r="BK107" i="9"/>
  <c r="BM48" i="9"/>
  <c r="BN48" i="9" s="1"/>
  <c r="U77" i="9"/>
  <c r="BJ18" i="9"/>
  <c r="BI84" i="9"/>
  <c r="BJ84" i="9" s="1"/>
  <c r="U85" i="9"/>
  <c r="BM69" i="9"/>
  <c r="BN69" i="9" s="1"/>
  <c r="BJ114" i="9"/>
  <c r="BM114" i="9" s="1"/>
  <c r="BN114" i="9" s="1"/>
  <c r="BI89" i="9"/>
  <c r="BL68" i="9"/>
  <c r="AW87" i="9"/>
  <c r="BI100" i="9"/>
  <c r="BK100" i="9" s="1"/>
  <c r="BL87" i="9"/>
  <c r="BK87" i="9" s="1"/>
  <c r="AW49" i="9"/>
  <c r="AW68" i="9"/>
  <c r="BK40" i="9"/>
  <c r="U40" i="9" s="1"/>
  <c r="BK43" i="9"/>
  <c r="BI13" i="9"/>
  <c r="BJ13" i="9" s="1"/>
  <c r="BM13" i="9" s="1"/>
  <c r="BN13" i="9" s="1"/>
  <c r="AY14" i="9" s="1"/>
  <c r="BL73" i="9"/>
  <c r="BI112" i="9"/>
  <c r="BJ112" i="9" s="1"/>
  <c r="BI53" i="9"/>
  <c r="BJ53" i="9" s="1"/>
  <c r="BL51" i="9"/>
  <c r="BM51" i="9" s="1"/>
  <c r="BN51" i="9" s="1"/>
  <c r="BK57" i="9"/>
  <c r="BI113" i="9"/>
  <c r="BI96" i="9"/>
  <c r="BL42" i="9"/>
  <c r="BL32" i="9"/>
  <c r="BK32" i="9" s="1"/>
  <c r="BL38" i="9"/>
  <c r="BK82" i="9"/>
  <c r="U82" i="9" s="1"/>
  <c r="AE82" i="9" s="1"/>
  <c r="AG82" i="9" s="1"/>
  <c r="AF82" i="9" s="1"/>
  <c r="BI108" i="9"/>
  <c r="BL88" i="9"/>
  <c r="BI105" i="9"/>
  <c r="BL112" i="9"/>
  <c r="BM85" i="9"/>
  <c r="BN85" i="9" s="1"/>
  <c r="AW89" i="9"/>
  <c r="AW113" i="9"/>
  <c r="U25" i="9"/>
  <c r="AU25" i="9" s="1"/>
  <c r="AW13" i="9"/>
  <c r="BK54" i="9"/>
  <c r="BI61" i="9"/>
  <c r="BI73" i="9"/>
  <c r="BJ73" i="9" s="1"/>
  <c r="AW61" i="9"/>
  <c r="BI92" i="9"/>
  <c r="BK92" i="9" s="1"/>
  <c r="U92" i="9" s="1"/>
  <c r="BL65" i="9"/>
  <c r="BK65" i="9" s="1"/>
  <c r="U65" i="9" s="1"/>
  <c r="BI68" i="9"/>
  <c r="BK68" i="9" s="1"/>
  <c r="BL113" i="9"/>
  <c r="BJ89" i="9"/>
  <c r="BJ36" i="9"/>
  <c r="BJ81" i="9"/>
  <c r="BJ97" i="9"/>
  <c r="AX114" i="9"/>
  <c r="BM34" i="9"/>
  <c r="BN34" i="9" s="1"/>
  <c r="BJ65" i="9"/>
  <c r="BK105" i="9"/>
  <c r="BJ105" i="9"/>
  <c r="BM105" i="9" s="1"/>
  <c r="BN105" i="9" s="1"/>
  <c r="BJ32" i="9"/>
  <c r="BJ92" i="9"/>
  <c r="BM92" i="9" s="1"/>
  <c r="BN92" i="9" s="1"/>
  <c r="BA13" i="9"/>
  <c r="AW21" i="9"/>
  <c r="BI21" i="9"/>
  <c r="BL21" i="9"/>
  <c r="BI26" i="9"/>
  <c r="AU23" i="9"/>
  <c r="AX23" i="9"/>
  <c r="AE23" i="9"/>
  <c r="AG23" i="9" s="1"/>
  <c r="AS25" i="9"/>
  <c r="AT25" i="9" s="1"/>
  <c r="BJ58" i="9"/>
  <c r="AW41" i="9"/>
  <c r="BI41" i="9"/>
  <c r="BJ41" i="9" s="1"/>
  <c r="BL41" i="9"/>
  <c r="BI55" i="9"/>
  <c r="BL55" i="9"/>
  <c r="AW55" i="9"/>
  <c r="BI46" i="9"/>
  <c r="BJ67" i="9"/>
  <c r="BM67" i="9" s="1"/>
  <c r="BN67" i="9" s="1"/>
  <c r="BK67" i="9"/>
  <c r="U67" i="9" s="1"/>
  <c r="AW35" i="9"/>
  <c r="BJ76" i="9"/>
  <c r="BL53" i="9"/>
  <c r="BK53" i="9" s="1"/>
  <c r="BL61" i="9"/>
  <c r="BI78" i="9"/>
  <c r="BJ78" i="9" s="1"/>
  <c r="BL78" i="9"/>
  <c r="AW78" i="9"/>
  <c r="AW79" i="9"/>
  <c r="BI79" i="9"/>
  <c r="BL79" i="9"/>
  <c r="AW92" i="9"/>
  <c r="U107" i="9"/>
  <c r="BK45" i="9"/>
  <c r="U45" i="9" s="1"/>
  <c r="BI90" i="9"/>
  <c r="AW33" i="9"/>
  <c r="BI33" i="9"/>
  <c r="BJ33" i="9" s="1"/>
  <c r="BL33" i="9"/>
  <c r="BK41" i="9"/>
  <c r="BJ61" i="9"/>
  <c r="BK61" i="9"/>
  <c r="U61" i="9" s="1"/>
  <c r="AW99" i="9"/>
  <c r="BI99" i="9"/>
  <c r="BJ99" i="9" s="1"/>
  <c r="BL99" i="9"/>
  <c r="BK99" i="9" s="1"/>
  <c r="BI16" i="9"/>
  <c r="BL16" i="9"/>
  <c r="AW16" i="9"/>
  <c r="BJ22" i="9"/>
  <c r="U22" i="9" s="1"/>
  <c r="BL26" i="9"/>
  <c r="BI35" i="9"/>
  <c r="BM40" i="9"/>
  <c r="BN40" i="9" s="1"/>
  <c r="BJ60" i="9"/>
  <c r="BM60" i="9" s="1"/>
  <c r="BN60" i="9" s="1"/>
  <c r="BK60" i="9"/>
  <c r="BI50" i="9"/>
  <c r="BJ50" i="9" s="1"/>
  <c r="BM50" i="9" s="1"/>
  <c r="BN50" i="9" s="1"/>
  <c r="BI80" i="9"/>
  <c r="AW63" i="9"/>
  <c r="BI63" i="9"/>
  <c r="BJ63" i="9" s="1"/>
  <c r="BL63" i="9"/>
  <c r="BK74" i="9"/>
  <c r="U74" i="9" s="1"/>
  <c r="BJ87" i="9"/>
  <c r="AW65" i="9"/>
  <c r="BL83" i="9"/>
  <c r="BK83" i="9" s="1"/>
  <c r="AW88" i="9"/>
  <c r="AW100" i="9"/>
  <c r="BM107" i="9"/>
  <c r="BN107" i="9" s="1"/>
  <c r="BK102" i="9"/>
  <c r="U102" i="9" s="1"/>
  <c r="BL89" i="9"/>
  <c r="BM89" i="9" s="1"/>
  <c r="BN89" i="9" s="1"/>
  <c r="BJ100" i="9"/>
  <c r="U100" i="9" s="1"/>
  <c r="AW58" i="9"/>
  <c r="BM82" i="9"/>
  <c r="BN82" i="9" s="1"/>
  <c r="BL108" i="9"/>
  <c r="AW27" i="9"/>
  <c r="BL27" i="9"/>
  <c r="BI27" i="9"/>
  <c r="AW31" i="9"/>
  <c r="BI31" i="9"/>
  <c r="BJ31" i="9" s="1"/>
  <c r="BL31" i="9"/>
  <c r="BJ30" i="9"/>
  <c r="BM30" i="9" s="1"/>
  <c r="BN30" i="9" s="1"/>
  <c r="BK30" i="9"/>
  <c r="BI20" i="9"/>
  <c r="BJ20" i="9" s="1"/>
  <c r="BL20" i="9"/>
  <c r="AW20" i="9"/>
  <c r="BJ44" i="9"/>
  <c r="BL44" i="9"/>
  <c r="BK29" i="9"/>
  <c r="U29" i="9" s="1"/>
  <c r="AW36" i="9"/>
  <c r="AU48" i="9"/>
  <c r="AE48" i="9"/>
  <c r="AG48" i="9" s="1"/>
  <c r="AF48" i="9" s="1"/>
  <c r="AX48" i="9"/>
  <c r="AS50" i="9"/>
  <c r="AT50" i="9" s="1"/>
  <c r="BI42" i="9"/>
  <c r="AW64" i="9"/>
  <c r="BL64" i="9"/>
  <c r="BI64" i="9"/>
  <c r="U54" i="9"/>
  <c r="U57" i="9"/>
  <c r="BM59" i="9"/>
  <c r="BN59" i="9" s="1"/>
  <c r="AS95" i="9"/>
  <c r="AT95" i="9" s="1"/>
  <c r="AU93" i="9"/>
  <c r="AX93" i="9"/>
  <c r="AE93" i="9"/>
  <c r="AG93" i="9" s="1"/>
  <c r="AF93" i="9" s="1"/>
  <c r="AW97" i="9"/>
  <c r="AE86" i="9"/>
  <c r="AG86" i="9" s="1"/>
  <c r="AF86" i="9" s="1"/>
  <c r="AX86" i="9"/>
  <c r="AS88" i="9"/>
  <c r="AT88" i="9" s="1"/>
  <c r="AU86" i="9"/>
  <c r="BI88" i="9"/>
  <c r="BM66" i="9"/>
  <c r="BN66" i="9" s="1"/>
  <c r="BL76" i="9"/>
  <c r="BM76" i="9" s="1"/>
  <c r="BN76" i="9" s="1"/>
  <c r="BL58" i="9"/>
  <c r="BM58" i="9" s="1"/>
  <c r="BN58" i="9" s="1"/>
  <c r="AW83" i="9"/>
  <c r="AW108" i="9"/>
  <c r="BL49" i="9"/>
  <c r="BK14" i="9"/>
  <c r="BJ14" i="9"/>
  <c r="BM14" i="9" s="1"/>
  <c r="BN14" i="9" s="1"/>
  <c r="AU39" i="9"/>
  <c r="AE39" i="9"/>
  <c r="AG39" i="9" s="1"/>
  <c r="AF39" i="9" s="1"/>
  <c r="AX39" i="9"/>
  <c r="AS41" i="9"/>
  <c r="AT41" i="9" s="1"/>
  <c r="AU47" i="9"/>
  <c r="AX47" i="9"/>
  <c r="AE47" i="9"/>
  <c r="AG47" i="9" s="1"/>
  <c r="AF47" i="9" s="1"/>
  <c r="AS49" i="9"/>
  <c r="AT49" i="9" s="1"/>
  <c r="AW109" i="9"/>
  <c r="BI109" i="9"/>
  <c r="BJ109" i="9" s="1"/>
  <c r="BL109" i="9"/>
  <c r="AX28" i="9"/>
  <c r="AE28" i="9"/>
  <c r="AG28" i="9" s="1"/>
  <c r="AF28" i="9" s="1"/>
  <c r="AU28" i="9"/>
  <c r="AS30" i="9"/>
  <c r="AT30" i="9" s="1"/>
  <c r="BK13" i="9"/>
  <c r="U13" i="9" s="1"/>
  <c r="BJ46" i="9"/>
  <c r="BK46" i="9"/>
  <c r="U46" i="9" s="1"/>
  <c r="BM45" i="9"/>
  <c r="BN45" i="9" s="1"/>
  <c r="BL36" i="9"/>
  <c r="BM36" i="9" s="1"/>
  <c r="BN36" i="9" s="1"/>
  <c r="AW42" i="9"/>
  <c r="BK59" i="9"/>
  <c r="U59" i="9" s="1"/>
  <c r="BJ75" i="9"/>
  <c r="BM75" i="9" s="1"/>
  <c r="BN75" i="9" s="1"/>
  <c r="BK75" i="9"/>
  <c r="BI24" i="9"/>
  <c r="BK73" i="9"/>
  <c r="U73" i="9" s="1"/>
  <c r="AW71" i="9"/>
  <c r="BI71" i="9"/>
  <c r="BJ71" i="9" s="1"/>
  <c r="BL71" i="9"/>
  <c r="BL81" i="9"/>
  <c r="BM81" i="9" s="1"/>
  <c r="BN81" i="9" s="1"/>
  <c r="U69" i="9"/>
  <c r="BJ95" i="9"/>
  <c r="BM95" i="9" s="1"/>
  <c r="BN95" i="9" s="1"/>
  <c r="BK95" i="9"/>
  <c r="BL97" i="9"/>
  <c r="BK97" i="9" s="1"/>
  <c r="U97" i="9" s="1"/>
  <c r="U110" i="9"/>
  <c r="BK101" i="9"/>
  <c r="U101" i="9" s="1"/>
  <c r="AW81" i="9"/>
  <c r="BJ96" i="9"/>
  <c r="BM96" i="9" s="1"/>
  <c r="BN96" i="9" s="1"/>
  <c r="BK96" i="9"/>
  <c r="AW76" i="9"/>
  <c r="BI111" i="9"/>
  <c r="BL111" i="9"/>
  <c r="AW111" i="9"/>
  <c r="BI49" i="9"/>
  <c r="BI104" i="9"/>
  <c r="BK104" i="9" s="1"/>
  <c r="BM32" i="9"/>
  <c r="BN32" i="9" s="1"/>
  <c r="AW91" i="9"/>
  <c r="BI91" i="9"/>
  <c r="BL91" i="9"/>
  <c r="U18" i="9"/>
  <c r="AW37" i="9"/>
  <c r="AW50" i="9"/>
  <c r="AW56" i="9"/>
  <c r="BI56" i="9"/>
  <c r="BL56" i="9"/>
  <c r="BM54" i="9"/>
  <c r="BN54" i="9" s="1"/>
  <c r="AW24" i="9"/>
  <c r="BK71" i="9"/>
  <c r="BI98" i="9"/>
  <c r="BL98" i="9"/>
  <c r="AW98" i="9"/>
  <c r="BI72" i="9"/>
  <c r="BJ88" i="9"/>
  <c r="BM88" i="9" s="1"/>
  <c r="BN88" i="9" s="1"/>
  <c r="BJ111" i="9"/>
  <c r="AW104" i="9"/>
  <c r="BL84" i="9"/>
  <c r="BJ113" i="9"/>
  <c r="BM113" i="9" s="1"/>
  <c r="BN113" i="9" s="1"/>
  <c r="BK113" i="9"/>
  <c r="U113" i="9" s="1"/>
  <c r="BK112" i="9"/>
  <c r="U112" i="9" s="1"/>
  <c r="AU15" i="9"/>
  <c r="AS17" i="9"/>
  <c r="AT17" i="9" s="1"/>
  <c r="AX15" i="9"/>
  <c r="AE15" i="9"/>
  <c r="AG15" i="9" s="1"/>
  <c r="BM25" i="9"/>
  <c r="BN25" i="9" s="1"/>
  <c r="U43" i="9"/>
  <c r="BL37" i="9"/>
  <c r="BJ52" i="9"/>
  <c r="BM52" i="9" s="1"/>
  <c r="BN52" i="9" s="1"/>
  <c r="BK52" i="9"/>
  <c r="BL46" i="9"/>
  <c r="BM18" i="9"/>
  <c r="BN18" i="9" s="1"/>
  <c r="AU62" i="9"/>
  <c r="AE62" i="9"/>
  <c r="AG62" i="9" s="1"/>
  <c r="AF62" i="9" s="1"/>
  <c r="AS64" i="9"/>
  <c r="AT64" i="9" s="1"/>
  <c r="AX62" i="9"/>
  <c r="BK34" i="9"/>
  <c r="U34" i="9" s="1"/>
  <c r="BI70" i="9"/>
  <c r="BL70" i="9"/>
  <c r="AW70" i="9"/>
  <c r="BJ83" i="9"/>
  <c r="AU77" i="9"/>
  <c r="AE77" i="9"/>
  <c r="AG77" i="9" s="1"/>
  <c r="AF77" i="9" s="1"/>
  <c r="AX77" i="9"/>
  <c r="AS79" i="9"/>
  <c r="AT79" i="9" s="1"/>
  <c r="BK63" i="9"/>
  <c r="AU85" i="9"/>
  <c r="AE85" i="9"/>
  <c r="AG85" i="9" s="1"/>
  <c r="AF85" i="9" s="1"/>
  <c r="AX85" i="9"/>
  <c r="AS87" i="9"/>
  <c r="AT87" i="9" s="1"/>
  <c r="AW72" i="9"/>
  <c r="BJ103" i="9"/>
  <c r="BM103" i="9" s="1"/>
  <c r="BN103" i="9" s="1"/>
  <c r="BK103" i="9"/>
  <c r="U94" i="9"/>
  <c r="AW105" i="9"/>
  <c r="AW84" i="9"/>
  <c r="AW90" i="9"/>
  <c r="BJ21" i="9"/>
  <c r="BK21" i="9"/>
  <c r="AW17" i="9"/>
  <c r="BI17" i="9"/>
  <c r="BJ17" i="9" s="1"/>
  <c r="BL17" i="9"/>
  <c r="BK19" i="9"/>
  <c r="U19" i="9" s="1"/>
  <c r="BJ37" i="9"/>
  <c r="BI38" i="9"/>
  <c r="BJ38" i="9" s="1"/>
  <c r="BM38" i="9" s="1"/>
  <c r="BN38" i="9" s="1"/>
  <c r="AW51" i="9"/>
  <c r="BM57" i="9"/>
  <c r="BN57" i="9" s="1"/>
  <c r="BK66" i="9"/>
  <c r="U66" i="9" s="1"/>
  <c r="AW44" i="9"/>
  <c r="BL106" i="9"/>
  <c r="AW106" i="9"/>
  <c r="BI106" i="9"/>
  <c r="BJ108" i="9"/>
  <c r="BK108" i="9"/>
  <c r="U108" i="9" s="1"/>
  <c r="AW96" i="9"/>
  <c r="BM93" i="9"/>
  <c r="BN93" i="9" s="1"/>
  <c r="BM44" i="9" l="1"/>
  <c r="BN44" i="9" s="1"/>
  <c r="BM87" i="9"/>
  <c r="BN87" i="9" s="1"/>
  <c r="U53" i="9"/>
  <c r="BM65" i="9"/>
  <c r="BN65" i="9" s="1"/>
  <c r="AE114" i="9"/>
  <c r="AG114" i="9" s="1"/>
  <c r="AF114" i="9" s="1"/>
  <c r="BK88" i="9"/>
  <c r="U88" i="9" s="1"/>
  <c r="BK51" i="9"/>
  <c r="U51" i="9" s="1"/>
  <c r="BM37" i="9"/>
  <c r="BN37" i="9" s="1"/>
  <c r="BK91" i="9"/>
  <c r="BM61" i="9"/>
  <c r="BN61" i="9" s="1"/>
  <c r="AS27" i="9"/>
  <c r="AT27" i="9" s="1"/>
  <c r="BJ68" i="9"/>
  <c r="BM68" i="9" s="1"/>
  <c r="BN68" i="9" s="1"/>
  <c r="AX82" i="9"/>
  <c r="AE25" i="9"/>
  <c r="AG25" i="9" s="1"/>
  <c r="AF25" i="9" s="1"/>
  <c r="AJ25" i="9" s="1"/>
  <c r="BK50" i="9"/>
  <c r="AS84" i="9"/>
  <c r="AT84" i="9" s="1"/>
  <c r="BK111" i="9"/>
  <c r="U111" i="9" s="1"/>
  <c r="AU111" i="9" s="1"/>
  <c r="U99" i="9"/>
  <c r="AX99" i="9" s="1"/>
  <c r="BM22" i="9"/>
  <c r="BN22" i="9" s="1"/>
  <c r="AX25" i="9"/>
  <c r="BM73" i="9"/>
  <c r="BN73" i="9" s="1"/>
  <c r="BM84" i="9"/>
  <c r="BN84" i="9" s="1"/>
  <c r="AU82" i="9"/>
  <c r="BK44" i="9"/>
  <c r="U44" i="9" s="1"/>
  <c r="AE44" i="9" s="1"/>
  <c r="AG44" i="9" s="1"/>
  <c r="AF44" i="9" s="1"/>
  <c r="BK33" i="9"/>
  <c r="BM112" i="9"/>
  <c r="BN112" i="9" s="1"/>
  <c r="BK49" i="9"/>
  <c r="BK56" i="9"/>
  <c r="U103" i="9"/>
  <c r="U96" i="9"/>
  <c r="AS98" i="9" s="1"/>
  <c r="AT98" i="9" s="1"/>
  <c r="BJ49" i="9"/>
  <c r="BM78" i="9"/>
  <c r="BN78" i="9" s="1"/>
  <c r="AU100" i="9"/>
  <c r="AE100" i="9"/>
  <c r="AG100" i="9" s="1"/>
  <c r="AF100" i="9" s="1"/>
  <c r="AX100" i="9"/>
  <c r="AS102" i="9"/>
  <c r="AT102" i="9" s="1"/>
  <c r="AS113" i="9"/>
  <c r="AT113" i="9" s="1"/>
  <c r="AE111" i="9"/>
  <c r="AG111" i="9" s="1"/>
  <c r="AF111" i="9" s="1"/>
  <c r="AX111" i="9"/>
  <c r="AU22" i="9"/>
  <c r="AV23" i="9" s="1"/>
  <c r="AX22" i="9"/>
  <c r="AE22" i="9"/>
  <c r="AG22" i="9" s="1"/>
  <c r="AS24" i="9"/>
  <c r="AT24" i="9" s="1"/>
  <c r="AX108" i="9"/>
  <c r="AU108" i="9"/>
  <c r="AE108" i="9"/>
  <c r="AG108" i="9" s="1"/>
  <c r="AF108" i="9" s="1"/>
  <c r="AS110" i="9"/>
  <c r="AT110" i="9" s="1"/>
  <c r="AX96" i="9"/>
  <c r="BM109" i="9"/>
  <c r="BN109" i="9" s="1"/>
  <c r="BJ104" i="9"/>
  <c r="BM104" i="9" s="1"/>
  <c r="BN104" i="9" s="1"/>
  <c r="BM20" i="9"/>
  <c r="BN20" i="9" s="1"/>
  <c r="AX53" i="9"/>
  <c r="AS55" i="9"/>
  <c r="AT55" i="9" s="1"/>
  <c r="AE53" i="9"/>
  <c r="AG53" i="9" s="1"/>
  <c r="AF53" i="9" s="1"/>
  <c r="AU53" i="9"/>
  <c r="BJ27" i="9"/>
  <c r="BM27" i="9" s="1"/>
  <c r="BN27" i="9" s="1"/>
  <c r="BK27" i="9"/>
  <c r="AX61" i="9"/>
  <c r="AU61" i="9"/>
  <c r="AV62" i="9" s="1"/>
  <c r="AS63" i="9"/>
  <c r="AT63" i="9" s="1"/>
  <c r="AE61" i="9"/>
  <c r="AG61" i="9" s="1"/>
  <c r="AF61" i="9" s="1"/>
  <c r="AU40" i="9"/>
  <c r="AV40" i="9" s="1"/>
  <c r="AE40" i="9"/>
  <c r="AG40" i="9" s="1"/>
  <c r="AF40" i="9" s="1"/>
  <c r="AS42" i="9"/>
  <c r="AT42" i="9" s="1"/>
  <c r="AX40" i="9"/>
  <c r="BK106" i="9"/>
  <c r="BJ106" i="9"/>
  <c r="BM106" i="9" s="1"/>
  <c r="BN106" i="9" s="1"/>
  <c r="U21" i="9"/>
  <c r="BJ56" i="9"/>
  <c r="U50" i="9"/>
  <c r="BK20" i="9"/>
  <c r="U20" i="9" s="1"/>
  <c r="BM71" i="9"/>
  <c r="BN71" i="9" s="1"/>
  <c r="AS15" i="9"/>
  <c r="AU13" i="9"/>
  <c r="AX13" i="9"/>
  <c r="AS13" i="9" s="1"/>
  <c r="AT13" i="9" s="1"/>
  <c r="AE13" i="9"/>
  <c r="AG13" i="9" s="1"/>
  <c r="AU29" i="9"/>
  <c r="AV29" i="9" s="1"/>
  <c r="AX29" i="9"/>
  <c r="AE29" i="9"/>
  <c r="AG29" i="9" s="1"/>
  <c r="AF29" i="9" s="1"/>
  <c r="AS31" i="9"/>
  <c r="AT31" i="9" s="1"/>
  <c r="U30" i="9"/>
  <c r="BJ91" i="9"/>
  <c r="U91" i="9" s="1"/>
  <c r="BM83" i="9"/>
  <c r="BN83" i="9" s="1"/>
  <c r="BJ80" i="9"/>
  <c r="BM80" i="9" s="1"/>
  <c r="BN80" i="9" s="1"/>
  <c r="BK80" i="9"/>
  <c r="U80" i="9" s="1"/>
  <c r="BJ16" i="9"/>
  <c r="BK16" i="9"/>
  <c r="U16" i="9" s="1"/>
  <c r="AE45" i="9"/>
  <c r="AG45" i="9" s="1"/>
  <c r="AF45" i="9" s="1"/>
  <c r="AS47" i="9"/>
  <c r="AU45" i="9"/>
  <c r="AX45" i="9"/>
  <c r="BM21" i="9"/>
  <c r="BN21" i="9" s="1"/>
  <c r="BM100" i="9"/>
  <c r="BN100" i="9" s="1"/>
  <c r="BK36" i="9"/>
  <c r="U36" i="9" s="1"/>
  <c r="AU97" i="9"/>
  <c r="AE97" i="9"/>
  <c r="AG97" i="9" s="1"/>
  <c r="AF97" i="9" s="1"/>
  <c r="AX97" i="9"/>
  <c r="AS99" i="9"/>
  <c r="AT99" i="9" s="1"/>
  <c r="BJ98" i="9"/>
  <c r="BM98" i="9" s="1"/>
  <c r="BN98" i="9" s="1"/>
  <c r="BK98" i="9"/>
  <c r="BM111" i="9"/>
  <c r="BN111" i="9" s="1"/>
  <c r="AU101" i="9"/>
  <c r="AX101" i="9"/>
  <c r="AE101" i="9"/>
  <c r="AG101" i="9" s="1"/>
  <c r="AF101" i="9" s="1"/>
  <c r="AS103" i="9"/>
  <c r="AT103" i="9" s="1"/>
  <c r="BK42" i="9"/>
  <c r="BJ42" i="9"/>
  <c r="BM42" i="9" s="1"/>
  <c r="BN42" i="9" s="1"/>
  <c r="U33" i="9"/>
  <c r="U41" i="9"/>
  <c r="AE107" i="9"/>
  <c r="AG107" i="9" s="1"/>
  <c r="AF107" i="9" s="1"/>
  <c r="AS109" i="9"/>
  <c r="AT109" i="9" s="1"/>
  <c r="AU107" i="9"/>
  <c r="AV108" i="9" s="1"/>
  <c r="AX107" i="9"/>
  <c r="BK58" i="9"/>
  <c r="U58" i="9" s="1"/>
  <c r="AU92" i="9"/>
  <c r="AV93" i="9" s="1"/>
  <c r="AE92" i="9"/>
  <c r="AG92" i="9" s="1"/>
  <c r="AF92" i="9" s="1"/>
  <c r="AX92" i="9"/>
  <c r="AS94" i="9"/>
  <c r="AT94" i="9" s="1"/>
  <c r="AE65" i="9"/>
  <c r="AG65" i="9" s="1"/>
  <c r="AF65" i="9" s="1"/>
  <c r="AX65" i="9"/>
  <c r="AS67" i="9"/>
  <c r="AT67" i="9" s="1"/>
  <c r="AU65" i="9"/>
  <c r="BK81" i="9"/>
  <c r="U81" i="9" s="1"/>
  <c r="U63" i="9"/>
  <c r="AE59" i="9"/>
  <c r="AG59" i="9" s="1"/>
  <c r="AF59" i="9" s="1"/>
  <c r="AX59" i="9"/>
  <c r="AU59" i="9"/>
  <c r="AS61" i="9"/>
  <c r="AT61" i="9" s="1"/>
  <c r="BJ26" i="9"/>
  <c r="BM26" i="9" s="1"/>
  <c r="BN26" i="9" s="1"/>
  <c r="BK26" i="9"/>
  <c r="BK37" i="9"/>
  <c r="U37" i="9" s="1"/>
  <c r="AE112" i="9"/>
  <c r="AG112" i="9" s="1"/>
  <c r="AF112" i="9" s="1"/>
  <c r="AX112" i="9"/>
  <c r="AS114" i="9"/>
  <c r="AT114" i="9" s="1"/>
  <c r="AU112" i="9"/>
  <c r="AU18" i="9"/>
  <c r="AS20" i="9"/>
  <c r="AT20" i="9" s="1"/>
  <c r="AX18" i="9"/>
  <c r="AE18" i="9"/>
  <c r="AG18" i="9" s="1"/>
  <c r="AU110" i="9"/>
  <c r="AE110" i="9"/>
  <c r="AG110" i="9" s="1"/>
  <c r="AF110" i="9" s="1"/>
  <c r="AX110" i="9"/>
  <c r="G111" i="9"/>
  <c r="AS112" i="9"/>
  <c r="AT112" i="9" s="1"/>
  <c r="BK78" i="9"/>
  <c r="U78" i="9" s="1"/>
  <c r="BM108" i="9"/>
  <c r="BN108" i="9" s="1"/>
  <c r="U87" i="9"/>
  <c r="BK31" i="9"/>
  <c r="U31" i="9" s="1"/>
  <c r="BM99" i="9"/>
  <c r="BN99" i="9" s="1"/>
  <c r="BM53" i="9"/>
  <c r="BN53" i="9" s="1"/>
  <c r="AX46" i="9"/>
  <c r="AE46" i="9"/>
  <c r="AG46" i="9" s="1"/>
  <c r="AF46" i="9" s="1"/>
  <c r="AS48" i="9"/>
  <c r="AU46" i="9"/>
  <c r="AV47" i="9" s="1"/>
  <c r="BJ64" i="9"/>
  <c r="BK64" i="9"/>
  <c r="U64" i="9" s="1"/>
  <c r="BA14" i="9"/>
  <c r="AZ14" i="9"/>
  <c r="AS45" i="9"/>
  <c r="AT45" i="9" s="1"/>
  <c r="AU43" i="9"/>
  <c r="AX43" i="9"/>
  <c r="AE43" i="9"/>
  <c r="AG43" i="9" s="1"/>
  <c r="AF43" i="9" s="1"/>
  <c r="BM64" i="9"/>
  <c r="BN64" i="9" s="1"/>
  <c r="BK35" i="9"/>
  <c r="BJ35" i="9"/>
  <c r="BM35" i="9" s="1"/>
  <c r="BN35" i="9" s="1"/>
  <c r="BK70" i="9"/>
  <c r="BJ70" i="9"/>
  <c r="BM70" i="9" s="1"/>
  <c r="BN70" i="9" s="1"/>
  <c r="BM46" i="9"/>
  <c r="BN46" i="9" s="1"/>
  <c r="AU113" i="9"/>
  <c r="AV114" i="9" s="1"/>
  <c r="AE113" i="9"/>
  <c r="AG113" i="9" s="1"/>
  <c r="AF113" i="9" s="1"/>
  <c r="AX113" i="9"/>
  <c r="BK84" i="9"/>
  <c r="U84" i="9" s="1"/>
  <c r="BM97" i="9"/>
  <c r="BN97" i="9" s="1"/>
  <c r="AS75" i="9"/>
  <c r="AT75" i="9" s="1"/>
  <c r="AU73" i="9"/>
  <c r="AX73" i="9"/>
  <c r="AE73" i="9"/>
  <c r="AG73" i="9" s="1"/>
  <c r="AF73" i="9" s="1"/>
  <c r="BK38" i="9"/>
  <c r="U38" i="9" s="1"/>
  <c r="AS101" i="9"/>
  <c r="AT101" i="9" s="1"/>
  <c r="AE99" i="9"/>
  <c r="AG99" i="9" s="1"/>
  <c r="AF99" i="9" s="1"/>
  <c r="AU99" i="9"/>
  <c r="AV100" i="9" s="1"/>
  <c r="AX102" i="9"/>
  <c r="AU102" i="9"/>
  <c r="AE102" i="9"/>
  <c r="AG102" i="9" s="1"/>
  <c r="AF102" i="9" s="1"/>
  <c r="AS104" i="9"/>
  <c r="AT104" i="9" s="1"/>
  <c r="BM33" i="9"/>
  <c r="BN33" i="9" s="1"/>
  <c r="BK76" i="9"/>
  <c r="U76" i="9" s="1"/>
  <c r="BJ55" i="9"/>
  <c r="BM55" i="9" s="1"/>
  <c r="BN55" i="9" s="1"/>
  <c r="BK55" i="9"/>
  <c r="BK17" i="9"/>
  <c r="U17" i="9" s="1"/>
  <c r="G26" i="9"/>
  <c r="BM16" i="9"/>
  <c r="BN16" i="9" s="1"/>
  <c r="BJ90" i="9"/>
  <c r="BM90" i="9" s="1"/>
  <c r="BN90" i="9" s="1"/>
  <c r="BK90" i="9"/>
  <c r="AE66" i="9"/>
  <c r="AG66" i="9" s="1"/>
  <c r="AF66" i="9" s="1"/>
  <c r="AX66" i="9"/>
  <c r="AS68" i="9"/>
  <c r="AT68" i="9" s="1"/>
  <c r="AU66" i="9"/>
  <c r="AU19" i="9"/>
  <c r="AS21" i="9"/>
  <c r="AT21" i="9" s="1"/>
  <c r="AX19" i="9"/>
  <c r="AE19" i="9"/>
  <c r="AG19" i="9" s="1"/>
  <c r="AU34" i="9"/>
  <c r="AE34" i="9"/>
  <c r="AG34" i="9" s="1"/>
  <c r="AF34" i="9" s="1"/>
  <c r="AX34" i="9"/>
  <c r="AS36" i="9"/>
  <c r="AT36" i="9" s="1"/>
  <c r="U52" i="9"/>
  <c r="AF15" i="9"/>
  <c r="AB15" i="9"/>
  <c r="AC15" i="9" s="1"/>
  <c r="U71" i="9"/>
  <c r="BK109" i="9"/>
  <c r="U109" i="9" s="1"/>
  <c r="U95" i="9"/>
  <c r="BJ24" i="9"/>
  <c r="BM24" i="9" s="1"/>
  <c r="BN24" i="9" s="1"/>
  <c r="BK24" i="9"/>
  <c r="AI28" i="9"/>
  <c r="AJ28" i="9"/>
  <c r="U14" i="9"/>
  <c r="AU57" i="9"/>
  <c r="AE57" i="9"/>
  <c r="AG57" i="9" s="1"/>
  <c r="AF57" i="9" s="1"/>
  <c r="AX57" i="9"/>
  <c r="AS59" i="9"/>
  <c r="AT59" i="9" s="1"/>
  <c r="BM31" i="9"/>
  <c r="BN31" i="9" s="1"/>
  <c r="AE74" i="9"/>
  <c r="AG74" i="9" s="1"/>
  <c r="AF74" i="9" s="1"/>
  <c r="AX74" i="9"/>
  <c r="AS76" i="9"/>
  <c r="AT76" i="9" s="1"/>
  <c r="AU74" i="9"/>
  <c r="U60" i="9"/>
  <c r="BJ79" i="9"/>
  <c r="BM79" i="9" s="1"/>
  <c r="BN79" i="9" s="1"/>
  <c r="BK79" i="9"/>
  <c r="BM41" i="9"/>
  <c r="BN41" i="9" s="1"/>
  <c r="AF23" i="9"/>
  <c r="AB23" i="9"/>
  <c r="U32" i="9"/>
  <c r="U8" i="9"/>
  <c r="BK89" i="9"/>
  <c r="U89" i="9" s="1"/>
  <c r="AU103" i="9"/>
  <c r="AX103" i="9"/>
  <c r="AE103" i="9"/>
  <c r="AG103" i="9" s="1"/>
  <c r="AF103" i="9" s="1"/>
  <c r="AS105" i="9"/>
  <c r="AT105" i="9" s="1"/>
  <c r="BJ72" i="9"/>
  <c r="BM72" i="9" s="1"/>
  <c r="BN72" i="9" s="1"/>
  <c r="BK72" i="9"/>
  <c r="AU69" i="9"/>
  <c r="AE69" i="9"/>
  <c r="AG69" i="9" s="1"/>
  <c r="AF69" i="9" s="1"/>
  <c r="AX69" i="9"/>
  <c r="AS71" i="9"/>
  <c r="AT71" i="9" s="1"/>
  <c r="AU67" i="9"/>
  <c r="AE67" i="9"/>
  <c r="AG67" i="9" s="1"/>
  <c r="AF67" i="9" s="1"/>
  <c r="AX67" i="9"/>
  <c r="AS69" i="9"/>
  <c r="AT69" i="9" s="1"/>
  <c r="U105" i="9"/>
  <c r="BM17" i="9"/>
  <c r="BN17" i="9" s="1"/>
  <c r="AE94" i="9"/>
  <c r="AG94" i="9" s="1"/>
  <c r="AF94" i="9" s="1"/>
  <c r="AX94" i="9"/>
  <c r="G95" i="9"/>
  <c r="AS96" i="9"/>
  <c r="AT96" i="9" s="1"/>
  <c r="AU94" i="9"/>
  <c r="AV86" i="9"/>
  <c r="U83" i="9"/>
  <c r="BM56" i="9"/>
  <c r="BN56" i="9" s="1"/>
  <c r="U75" i="9"/>
  <c r="AV48" i="9"/>
  <c r="BM49" i="9"/>
  <c r="BN49" i="9" s="1"/>
  <c r="AU54" i="9"/>
  <c r="AE54" i="9"/>
  <c r="AG54" i="9" s="1"/>
  <c r="AF54" i="9" s="1"/>
  <c r="AX54" i="9"/>
  <c r="AS56" i="9"/>
  <c r="AT56" i="9" s="1"/>
  <c r="BM63" i="9"/>
  <c r="BN63" i="9" s="1"/>
  <c r="AX44" i="9" l="1"/>
  <c r="AU44" i="9"/>
  <c r="AS46" i="9"/>
  <c r="AT46" i="9" s="1"/>
  <c r="BM91" i="9"/>
  <c r="BN91" i="9" s="1"/>
  <c r="U49" i="9"/>
  <c r="G113" i="9"/>
  <c r="G60" i="9"/>
  <c r="H60" i="9" s="1"/>
  <c r="AV46" i="9"/>
  <c r="U27" i="9"/>
  <c r="AV112" i="9"/>
  <c r="G104" i="9"/>
  <c r="G100" i="9"/>
  <c r="H100" i="9" s="1"/>
  <c r="G102" i="9"/>
  <c r="I102" i="9" s="1"/>
  <c r="AE96" i="9"/>
  <c r="AG96" i="9" s="1"/>
  <c r="AF96" i="9" s="1"/>
  <c r="AS51" i="9"/>
  <c r="AT51" i="9" s="1"/>
  <c r="AV66" i="9"/>
  <c r="AI25" i="9"/>
  <c r="AV44" i="9"/>
  <c r="AU96" i="9"/>
  <c r="AV97" i="9" s="1"/>
  <c r="AU49" i="9"/>
  <c r="AV49" i="9" s="1"/>
  <c r="U68" i="9"/>
  <c r="AE68" i="9" s="1"/>
  <c r="AG68" i="9" s="1"/>
  <c r="AF68" i="9" s="1"/>
  <c r="G70" i="9"/>
  <c r="H70" i="9" s="1"/>
  <c r="U79" i="9"/>
  <c r="AE79" i="9" s="1"/>
  <c r="AG79" i="9" s="1"/>
  <c r="AF79" i="9" s="1"/>
  <c r="U24" i="9"/>
  <c r="U56" i="9"/>
  <c r="G57" i="9" s="1"/>
  <c r="AE51" i="9"/>
  <c r="AG51" i="9" s="1"/>
  <c r="AF51" i="9" s="1"/>
  <c r="AX51" i="9"/>
  <c r="AU51" i="9"/>
  <c r="AS53" i="9"/>
  <c r="AX56" i="9"/>
  <c r="AE56" i="9"/>
  <c r="AG56" i="9" s="1"/>
  <c r="AF56" i="9" s="1"/>
  <c r="AX91" i="9"/>
  <c r="AS93" i="9"/>
  <c r="AE91" i="9"/>
  <c r="AG91" i="9" s="1"/>
  <c r="AF91" i="9" s="1"/>
  <c r="AU91" i="9"/>
  <c r="AV92" i="9" s="1"/>
  <c r="AU95" i="9"/>
  <c r="AE95" i="9"/>
  <c r="AG95" i="9" s="1"/>
  <c r="AF95" i="9" s="1"/>
  <c r="G96" i="9"/>
  <c r="AX95" i="9"/>
  <c r="AS97" i="9"/>
  <c r="AT48" i="9"/>
  <c r="G49" i="9"/>
  <c r="AU83" i="9"/>
  <c r="AE83" i="9"/>
  <c r="AG83" i="9" s="1"/>
  <c r="AF83" i="9" s="1"/>
  <c r="AS85" i="9"/>
  <c r="AX83" i="9"/>
  <c r="H104" i="9"/>
  <c r="I104" i="9"/>
  <c r="AI23" i="9"/>
  <c r="AJ23" i="9"/>
  <c r="AA23" i="9"/>
  <c r="AC23" i="9" s="1"/>
  <c r="AX71" i="9"/>
  <c r="G72" i="9"/>
  <c r="AS73" i="9"/>
  <c r="AE71" i="9"/>
  <c r="AG71" i="9" s="1"/>
  <c r="AF71" i="9" s="1"/>
  <c r="AU71" i="9"/>
  <c r="AV67" i="9"/>
  <c r="AX38" i="9"/>
  <c r="AS40" i="9"/>
  <c r="AU38" i="9"/>
  <c r="AV39" i="9" s="1"/>
  <c r="AE38" i="9"/>
  <c r="AG38" i="9" s="1"/>
  <c r="AF38" i="9" s="1"/>
  <c r="AX84" i="9"/>
  <c r="G85" i="9"/>
  <c r="AU84" i="9"/>
  <c r="AV85" i="9" s="1"/>
  <c r="AE84" i="9"/>
  <c r="AG84" i="9" s="1"/>
  <c r="AF84" i="9" s="1"/>
  <c r="AS86" i="9"/>
  <c r="AY15" i="9"/>
  <c r="AS60" i="9"/>
  <c r="AT60" i="9" s="1"/>
  <c r="AU58" i="9"/>
  <c r="AV59" i="9" s="1"/>
  <c r="AX58" i="9"/>
  <c r="AE58" i="9"/>
  <c r="AG58" i="9" s="1"/>
  <c r="AF58" i="9" s="1"/>
  <c r="AT47" i="9"/>
  <c r="G48" i="9"/>
  <c r="AF13" i="9"/>
  <c r="AB13" i="9"/>
  <c r="AC13" i="9" s="1"/>
  <c r="G62" i="9"/>
  <c r="G97" i="9"/>
  <c r="AB22" i="9"/>
  <c r="AC22" i="9" s="1"/>
  <c r="AF22" i="9"/>
  <c r="AT15" i="9"/>
  <c r="G16" i="9"/>
  <c r="AX33" i="9"/>
  <c r="AS35" i="9"/>
  <c r="AT35" i="9" s="1"/>
  <c r="AE33" i="9"/>
  <c r="AG33" i="9" s="1"/>
  <c r="AF33" i="9" s="1"/>
  <c r="AU33" i="9"/>
  <c r="AV34" i="9" s="1"/>
  <c r="U106" i="9"/>
  <c r="AV95" i="9"/>
  <c r="AU14" i="9"/>
  <c r="AV15" i="9" s="1"/>
  <c r="AS16" i="9"/>
  <c r="AT16" i="9" s="1"/>
  <c r="AX14" i="9"/>
  <c r="AS14" i="9" s="1"/>
  <c r="AT14" i="9" s="1"/>
  <c r="AE14" i="9"/>
  <c r="AG14" i="9" s="1"/>
  <c r="H26" i="9"/>
  <c r="I26" i="9"/>
  <c r="G103" i="9"/>
  <c r="U35" i="9"/>
  <c r="U42" i="9"/>
  <c r="U98" i="9"/>
  <c r="AX30" i="9"/>
  <c r="AU30" i="9"/>
  <c r="G31" i="9"/>
  <c r="AS32" i="9"/>
  <c r="AT32" i="9" s="1"/>
  <c r="AE30" i="9"/>
  <c r="AG30" i="9" s="1"/>
  <c r="AF30" i="9" s="1"/>
  <c r="AB18" i="9"/>
  <c r="AC18" i="9" s="1"/>
  <c r="AF18" i="9"/>
  <c r="AX109" i="9"/>
  <c r="G110" i="9"/>
  <c r="AS111" i="9"/>
  <c r="AE109" i="9"/>
  <c r="AG109" i="9" s="1"/>
  <c r="AF109" i="9" s="1"/>
  <c r="AU109" i="9"/>
  <c r="AV110" i="9" s="1"/>
  <c r="AE78" i="9"/>
  <c r="AG78" i="9" s="1"/>
  <c r="AF78" i="9" s="1"/>
  <c r="AS80" i="9"/>
  <c r="AT80" i="9" s="1"/>
  <c r="AX78" i="9"/>
  <c r="AU78" i="9"/>
  <c r="AS19" i="9"/>
  <c r="AX17" i="9"/>
  <c r="G18" i="9"/>
  <c r="AE17" i="9"/>
  <c r="AG17" i="9" s="1"/>
  <c r="AU17" i="9"/>
  <c r="AV18" i="9" s="1"/>
  <c r="AE64" i="9"/>
  <c r="AG64" i="9" s="1"/>
  <c r="AF64" i="9" s="1"/>
  <c r="G65" i="9"/>
  <c r="AU64" i="9"/>
  <c r="AV65" i="9" s="1"/>
  <c r="AX64" i="9"/>
  <c r="AS66" i="9"/>
  <c r="H111" i="9"/>
  <c r="I111" i="9"/>
  <c r="AV19" i="9"/>
  <c r="AU37" i="9"/>
  <c r="AE37" i="9"/>
  <c r="AG37" i="9" s="1"/>
  <c r="AF37" i="9" s="1"/>
  <c r="AX37" i="9"/>
  <c r="AS39" i="9"/>
  <c r="AE36" i="9"/>
  <c r="AG36" i="9" s="1"/>
  <c r="AF36" i="9" s="1"/>
  <c r="AX36" i="9"/>
  <c r="G37" i="9"/>
  <c r="AS38" i="9"/>
  <c r="AT38" i="9" s="1"/>
  <c r="AU36" i="9"/>
  <c r="AV37" i="9" s="1"/>
  <c r="AE16" i="9"/>
  <c r="AG16" i="9" s="1"/>
  <c r="AU16" i="9"/>
  <c r="AX16" i="9"/>
  <c r="AS18" i="9"/>
  <c r="G21" i="9"/>
  <c r="AE20" i="9"/>
  <c r="AG20" i="9" s="1"/>
  <c r="AU20" i="9"/>
  <c r="AV20" i="9" s="1"/>
  <c r="AX20" i="9"/>
  <c r="AS22" i="9"/>
  <c r="AS29" i="9"/>
  <c r="G28" i="9"/>
  <c r="AE27" i="9"/>
  <c r="AG27" i="9" s="1"/>
  <c r="AF27" i="9" s="1"/>
  <c r="AU27" i="9"/>
  <c r="AV28" i="9" s="1"/>
  <c r="AX27" i="9"/>
  <c r="G52" i="9"/>
  <c r="AX32" i="9"/>
  <c r="AE32" i="9"/>
  <c r="AG32" i="9" s="1"/>
  <c r="AF32" i="9" s="1"/>
  <c r="AS34" i="9"/>
  <c r="AU32" i="9"/>
  <c r="AV33" i="9" s="1"/>
  <c r="H102" i="9"/>
  <c r="H95" i="9"/>
  <c r="I95" i="9"/>
  <c r="G68" i="9"/>
  <c r="AI15" i="9"/>
  <c r="AJ15" i="9"/>
  <c r="AA15" i="9"/>
  <c r="U55" i="9"/>
  <c r="AV103" i="9"/>
  <c r="AV45" i="9"/>
  <c r="AV74" i="9"/>
  <c r="AX88" i="9"/>
  <c r="G89" i="9"/>
  <c r="AS90" i="9"/>
  <c r="AT90" i="9" s="1"/>
  <c r="AE88" i="9"/>
  <c r="AG88" i="9" s="1"/>
  <c r="AF88" i="9" s="1"/>
  <c r="AU88" i="9"/>
  <c r="AJ29" i="9"/>
  <c r="AI29" i="9"/>
  <c r="G14" i="9"/>
  <c r="G51" i="9"/>
  <c r="AS52" i="9"/>
  <c r="AT52" i="9" s="1"/>
  <c r="AU50" i="9"/>
  <c r="AX50" i="9"/>
  <c r="AE50" i="9"/>
  <c r="AG50" i="9" s="1"/>
  <c r="AF50" i="9" s="1"/>
  <c r="AV101" i="9"/>
  <c r="H113" i="9"/>
  <c r="I113" i="9"/>
  <c r="AX41" i="9"/>
  <c r="G42" i="9"/>
  <c r="AS43" i="9"/>
  <c r="AE41" i="9"/>
  <c r="AG41" i="9" s="1"/>
  <c r="AF41" i="9" s="1"/>
  <c r="AU41" i="9"/>
  <c r="U70" i="9"/>
  <c r="G46" i="9"/>
  <c r="AU89" i="9"/>
  <c r="AE89" i="9"/>
  <c r="AG89" i="9" s="1"/>
  <c r="AF89" i="9" s="1"/>
  <c r="AX89" i="9"/>
  <c r="AS91" i="9"/>
  <c r="AT91" i="9" s="1"/>
  <c r="AU24" i="9"/>
  <c r="AX24" i="9"/>
  <c r="G25" i="9"/>
  <c r="AS26" i="9"/>
  <c r="AT26" i="9" s="1"/>
  <c r="AE24" i="9"/>
  <c r="AG24" i="9" s="1"/>
  <c r="AF24" i="9" s="1"/>
  <c r="AU52" i="9"/>
  <c r="AE52" i="9"/>
  <c r="AG52" i="9" s="1"/>
  <c r="AF52" i="9" s="1"/>
  <c r="AX52" i="9"/>
  <c r="AS54" i="9"/>
  <c r="AF19" i="9"/>
  <c r="AB19" i="9"/>
  <c r="AC19" i="9" s="1"/>
  <c r="G114" i="9"/>
  <c r="G32" i="9"/>
  <c r="AE31" i="9"/>
  <c r="AG31" i="9" s="1"/>
  <c r="AF31" i="9" s="1"/>
  <c r="AX31" i="9"/>
  <c r="AS33" i="9"/>
  <c r="AT33" i="9" s="1"/>
  <c r="AU31" i="9"/>
  <c r="AV32" i="9" s="1"/>
  <c r="AV113" i="9"/>
  <c r="U26" i="9"/>
  <c r="AE63" i="9"/>
  <c r="AG63" i="9" s="1"/>
  <c r="AF63" i="9" s="1"/>
  <c r="G64" i="9"/>
  <c r="AS65" i="9"/>
  <c r="AU63" i="9"/>
  <c r="AX63" i="9"/>
  <c r="AU80" i="9"/>
  <c r="AE80" i="9"/>
  <c r="AG80" i="9" s="1"/>
  <c r="AF80" i="9" s="1"/>
  <c r="AX80" i="9"/>
  <c r="AS82" i="9"/>
  <c r="AV94" i="9"/>
  <c r="U104" i="9"/>
  <c r="G106" i="9"/>
  <c r="AS107" i="9"/>
  <c r="AU105" i="9"/>
  <c r="AE105" i="9"/>
  <c r="AG105" i="9" s="1"/>
  <c r="AF105" i="9" s="1"/>
  <c r="AX105" i="9"/>
  <c r="AU75" i="9"/>
  <c r="AE75" i="9"/>
  <c r="AG75" i="9" s="1"/>
  <c r="AF75" i="9" s="1"/>
  <c r="AS77" i="9"/>
  <c r="AX75" i="9"/>
  <c r="G76" i="9"/>
  <c r="U72" i="9"/>
  <c r="AU11" i="9"/>
  <c r="AV11" i="9" s="1"/>
  <c r="U7" i="9"/>
  <c r="AV10" i="9"/>
  <c r="U9" i="9" s="1"/>
  <c r="S9" i="9" s="1"/>
  <c r="AU60" i="9"/>
  <c r="AV61" i="9" s="1"/>
  <c r="AX60" i="9"/>
  <c r="AS62" i="9"/>
  <c r="AE60" i="9"/>
  <c r="AG60" i="9" s="1"/>
  <c r="AF60" i="9" s="1"/>
  <c r="U90" i="9"/>
  <c r="AX76" i="9"/>
  <c r="G77" i="9"/>
  <c r="AS78" i="9"/>
  <c r="AT78" i="9" s="1"/>
  <c r="AE76" i="9"/>
  <c r="AG76" i="9" s="1"/>
  <c r="AF76" i="9" s="1"/>
  <c r="AU76" i="9"/>
  <c r="AV77" i="9" s="1"/>
  <c r="G47" i="9"/>
  <c r="AU87" i="9"/>
  <c r="AE87" i="9"/>
  <c r="AG87" i="9" s="1"/>
  <c r="AF87" i="9" s="1"/>
  <c r="AX87" i="9"/>
  <c r="AS89" i="9"/>
  <c r="AT89" i="9" s="1"/>
  <c r="G88" i="9"/>
  <c r="AV111" i="9"/>
  <c r="AS83" i="9"/>
  <c r="AT83" i="9" s="1"/>
  <c r="AU81" i="9"/>
  <c r="AV82" i="9" s="1"/>
  <c r="AX81" i="9"/>
  <c r="AE81" i="9"/>
  <c r="AG81" i="9" s="1"/>
  <c r="AF81" i="9" s="1"/>
  <c r="AV102" i="9"/>
  <c r="AS23" i="9"/>
  <c r="AX21" i="9"/>
  <c r="G22" i="9"/>
  <c r="AE21" i="9"/>
  <c r="AG21" i="9" s="1"/>
  <c r="AU21" i="9"/>
  <c r="AV22" i="9" s="1"/>
  <c r="AV54" i="9"/>
  <c r="AV109" i="9"/>
  <c r="AX79" i="9" l="1"/>
  <c r="I60" i="9"/>
  <c r="G50" i="9"/>
  <c r="AX49" i="9"/>
  <c r="AS81" i="9"/>
  <c r="G81" i="9"/>
  <c r="I81" i="9" s="1"/>
  <c r="AV89" i="9"/>
  <c r="AV4" i="9"/>
  <c r="G80" i="9"/>
  <c r="AU79" i="9"/>
  <c r="I70" i="9"/>
  <c r="AU56" i="9"/>
  <c r="AV57" i="9" s="1"/>
  <c r="AE49" i="9"/>
  <c r="AG49" i="9" s="1"/>
  <c r="AF49" i="9" s="1"/>
  <c r="AV31" i="9"/>
  <c r="G33" i="9"/>
  <c r="AS70" i="9"/>
  <c r="AT70" i="9" s="1"/>
  <c r="G39" i="9"/>
  <c r="AT53" i="9"/>
  <c r="G54" i="9"/>
  <c r="G61" i="9"/>
  <c r="I61" i="9" s="1"/>
  <c r="G69" i="9"/>
  <c r="H69" i="9" s="1"/>
  <c r="AV51" i="9"/>
  <c r="AX68" i="9"/>
  <c r="I100" i="9"/>
  <c r="AS58" i="9"/>
  <c r="AU68" i="9"/>
  <c r="AV14" i="9"/>
  <c r="G17" i="9"/>
  <c r="H17" i="9" s="1"/>
  <c r="AV96" i="9"/>
  <c r="AV50" i="9"/>
  <c r="AV38" i="9"/>
  <c r="G15" i="9"/>
  <c r="H15" i="9" s="1"/>
  <c r="H31" i="9"/>
  <c r="I31" i="9"/>
  <c r="H97" i="9"/>
  <c r="I97" i="9"/>
  <c r="AT86" i="9"/>
  <c r="G87" i="9"/>
  <c r="AT23" i="9"/>
  <c r="G24" i="9"/>
  <c r="AV17" i="9"/>
  <c r="AV16" i="9"/>
  <c r="AT111" i="9"/>
  <c r="G112" i="9"/>
  <c r="G92" i="9"/>
  <c r="I88" i="9"/>
  <c r="H88" i="9"/>
  <c r="AT77" i="9"/>
  <c r="G78" i="9"/>
  <c r="AT65" i="9"/>
  <c r="G66" i="9"/>
  <c r="G90" i="9"/>
  <c r="AT43" i="9"/>
  <c r="G44" i="9"/>
  <c r="AV30" i="9"/>
  <c r="H52" i="9"/>
  <c r="I52" i="9"/>
  <c r="AF16" i="9"/>
  <c r="AB16" i="9"/>
  <c r="AC16" i="9" s="1"/>
  <c r="AT19" i="9"/>
  <c r="G20" i="9"/>
  <c r="H110" i="9"/>
  <c r="I110" i="9"/>
  <c r="G34" i="9"/>
  <c r="AV58" i="9"/>
  <c r="AT29" i="9"/>
  <c r="G30" i="9"/>
  <c r="H18" i="9"/>
  <c r="I18" i="9"/>
  <c r="AT22" i="9"/>
  <c r="G23" i="9"/>
  <c r="H77" i="9"/>
  <c r="I77" i="9"/>
  <c r="AT82" i="9"/>
  <c r="G83" i="9"/>
  <c r="H64" i="9"/>
  <c r="I64" i="9"/>
  <c r="H32" i="9"/>
  <c r="I32" i="9"/>
  <c r="AV53" i="9"/>
  <c r="AV52" i="9"/>
  <c r="H42" i="9"/>
  <c r="I42" i="9"/>
  <c r="AV21" i="9"/>
  <c r="I17" i="9"/>
  <c r="AV80" i="9"/>
  <c r="H62" i="9"/>
  <c r="I62" i="9"/>
  <c r="H85" i="9"/>
  <c r="I85" i="9"/>
  <c r="AT85" i="9"/>
  <c r="G86" i="9"/>
  <c r="I96" i="9"/>
  <c r="H96" i="9"/>
  <c r="AT107" i="9"/>
  <c r="G108" i="9"/>
  <c r="AT54" i="9"/>
  <c r="G55" i="9"/>
  <c r="AB14" i="9"/>
  <c r="AC14" i="9" s="1"/>
  <c r="AF14" i="9"/>
  <c r="H72" i="9"/>
  <c r="I72" i="9"/>
  <c r="AV41" i="9"/>
  <c r="AU55" i="9"/>
  <c r="AE55" i="9"/>
  <c r="AG55" i="9" s="1"/>
  <c r="AF55" i="9" s="1"/>
  <c r="G56" i="9"/>
  <c r="AS57" i="9"/>
  <c r="AX55" i="9"/>
  <c r="AT39" i="9"/>
  <c r="G40" i="9"/>
  <c r="AV79" i="9"/>
  <c r="AV78" i="9"/>
  <c r="AV76" i="9"/>
  <c r="AV75" i="9"/>
  <c r="I114" i="9"/>
  <c r="H114" i="9"/>
  <c r="AI24" i="9"/>
  <c r="AJ24" i="9"/>
  <c r="H89" i="9"/>
  <c r="I89" i="9"/>
  <c r="AF20" i="9"/>
  <c r="AB20" i="9"/>
  <c r="AC20" i="9" s="1"/>
  <c r="H65" i="9"/>
  <c r="I65" i="9"/>
  <c r="G79" i="9"/>
  <c r="AI18" i="9"/>
  <c r="AJ18" i="9"/>
  <c r="AA18" i="9"/>
  <c r="AU98" i="9"/>
  <c r="AE98" i="9"/>
  <c r="AG98" i="9" s="1"/>
  <c r="AF98" i="9" s="1"/>
  <c r="G99" i="9"/>
  <c r="AS100" i="9"/>
  <c r="AX98" i="9"/>
  <c r="I16" i="9"/>
  <c r="H16" i="9"/>
  <c r="I76" i="9"/>
  <c r="H76" i="9"/>
  <c r="AV25" i="9"/>
  <c r="AV24" i="9"/>
  <c r="AT93" i="9"/>
  <c r="G94" i="9"/>
  <c r="H106" i="9"/>
  <c r="I106" i="9"/>
  <c r="AV64" i="9"/>
  <c r="AV63" i="9"/>
  <c r="AT66" i="9"/>
  <c r="G67" i="9"/>
  <c r="AT97" i="9"/>
  <c r="G98" i="9"/>
  <c r="AU90" i="9"/>
  <c r="AV91" i="9" s="1"/>
  <c r="AE90" i="9"/>
  <c r="AG90" i="9" s="1"/>
  <c r="AF90" i="9" s="1"/>
  <c r="G91" i="9"/>
  <c r="AS92" i="9"/>
  <c r="AX90" i="9"/>
  <c r="AE104" i="9"/>
  <c r="AG104" i="9" s="1"/>
  <c r="AF104" i="9" s="1"/>
  <c r="G105" i="9"/>
  <c r="AS106" i="9"/>
  <c r="AT106" i="9" s="1"/>
  <c r="AU104" i="9"/>
  <c r="AX104" i="9"/>
  <c r="AX26" i="9"/>
  <c r="G27" i="9"/>
  <c r="AU26" i="9"/>
  <c r="AE26" i="9"/>
  <c r="AG26" i="9" s="1"/>
  <c r="AF26" i="9" s="1"/>
  <c r="AS28" i="9"/>
  <c r="AV6" i="9"/>
  <c r="BO10" i="9"/>
  <c r="BO11" i="9" s="1"/>
  <c r="AV90" i="9"/>
  <c r="H51" i="9"/>
  <c r="I51" i="9"/>
  <c r="H21" i="9"/>
  <c r="I21" i="9"/>
  <c r="AU42" i="9"/>
  <c r="AV43" i="9" s="1"/>
  <c r="AE42" i="9"/>
  <c r="AG42" i="9" s="1"/>
  <c r="AF42" i="9" s="1"/>
  <c r="AX42" i="9"/>
  <c r="G43" i="9"/>
  <c r="AS44" i="9"/>
  <c r="AI13" i="9"/>
  <c r="AJ13" i="9"/>
  <c r="AA13" i="9"/>
  <c r="AV60" i="9"/>
  <c r="AV84" i="9"/>
  <c r="AV83" i="9"/>
  <c r="AI19" i="9"/>
  <c r="AJ19" i="9"/>
  <c r="AA19" i="9"/>
  <c r="H14" i="9"/>
  <c r="I14" i="9"/>
  <c r="AT34" i="9"/>
  <c r="G35" i="9"/>
  <c r="AV5" i="9"/>
  <c r="H37" i="9"/>
  <c r="I37" i="9"/>
  <c r="I80" i="9"/>
  <c r="H80" i="9"/>
  <c r="G36" i="9"/>
  <c r="AS37" i="9"/>
  <c r="AU35" i="9"/>
  <c r="AX35" i="9"/>
  <c r="AE35" i="9"/>
  <c r="AG35" i="9" s="1"/>
  <c r="AF35" i="9" s="1"/>
  <c r="I69" i="9"/>
  <c r="AE106" i="9"/>
  <c r="AG106" i="9" s="1"/>
  <c r="AF106" i="9" s="1"/>
  <c r="G107" i="9"/>
  <c r="AS108" i="9"/>
  <c r="AU106" i="9"/>
  <c r="AV107" i="9" s="1"/>
  <c r="AX106" i="9"/>
  <c r="AI22" i="9"/>
  <c r="AJ22" i="9"/>
  <c r="AA22" i="9"/>
  <c r="H48" i="9"/>
  <c r="I48" i="9"/>
  <c r="BA15" i="9"/>
  <c r="AZ15" i="9"/>
  <c r="G84" i="9"/>
  <c r="H57" i="9"/>
  <c r="I57" i="9"/>
  <c r="H39" i="9"/>
  <c r="I39" i="9"/>
  <c r="AB21" i="9"/>
  <c r="AC21" i="9" s="1"/>
  <c r="AF21" i="9"/>
  <c r="AV88" i="9"/>
  <c r="AV87" i="9"/>
  <c r="AU72" i="9"/>
  <c r="AV73" i="9" s="1"/>
  <c r="AE72" i="9"/>
  <c r="AG72" i="9" s="1"/>
  <c r="AF72" i="9" s="1"/>
  <c r="AX72" i="9"/>
  <c r="AS74" i="9"/>
  <c r="I25" i="9"/>
  <c r="H25" i="9"/>
  <c r="I46" i="9"/>
  <c r="H46" i="9"/>
  <c r="AJ27" i="9"/>
  <c r="AI27" i="9"/>
  <c r="H22" i="9"/>
  <c r="I22" i="9"/>
  <c r="I47" i="9"/>
  <c r="H47" i="9"/>
  <c r="AT62" i="9"/>
  <c r="G63" i="9"/>
  <c r="AV81" i="9"/>
  <c r="G53" i="9"/>
  <c r="AU70" i="9"/>
  <c r="AE70" i="9"/>
  <c r="AG70" i="9" s="1"/>
  <c r="AF70" i="9" s="1"/>
  <c r="G71" i="9"/>
  <c r="AS72" i="9"/>
  <c r="AT72" i="9" s="1"/>
  <c r="AX70" i="9"/>
  <c r="I68" i="9"/>
  <c r="H68" i="9"/>
  <c r="H33" i="9"/>
  <c r="I33" i="9"/>
  <c r="I28" i="9"/>
  <c r="H28" i="9"/>
  <c r="AT18" i="9"/>
  <c r="G19" i="9"/>
  <c r="AB17" i="9"/>
  <c r="AC17" i="9" s="1"/>
  <c r="AF17" i="9"/>
  <c r="H103" i="9"/>
  <c r="I103" i="9"/>
  <c r="AT40" i="9"/>
  <c r="G41" i="9"/>
  <c r="AT73" i="9"/>
  <c r="G74" i="9"/>
  <c r="H49" i="9"/>
  <c r="I49" i="9"/>
  <c r="H81" i="9" l="1"/>
  <c r="AT81" i="9"/>
  <c r="G82" i="9"/>
  <c r="I15" i="9"/>
  <c r="H50" i="9"/>
  <c r="I50" i="9"/>
  <c r="H54" i="9"/>
  <c r="I54" i="9"/>
  <c r="AV7" i="9"/>
  <c r="AV8" i="9" s="1"/>
  <c r="R9" i="9" s="1"/>
  <c r="AT3" i="9" s="1"/>
  <c r="H61" i="9"/>
  <c r="AV69" i="9"/>
  <c r="AV68" i="9"/>
  <c r="AT58" i="9"/>
  <c r="G59" i="9"/>
  <c r="G73" i="9"/>
  <c r="H73" i="9" s="1"/>
  <c r="AV42" i="9"/>
  <c r="I73" i="9"/>
  <c r="AV27" i="9"/>
  <c r="AV26" i="9"/>
  <c r="AT100" i="9"/>
  <c r="G101" i="9"/>
  <c r="I40" i="9"/>
  <c r="H40" i="9"/>
  <c r="H90" i="9"/>
  <c r="I90" i="9"/>
  <c r="H112" i="9"/>
  <c r="I112" i="9"/>
  <c r="AV106" i="9"/>
  <c r="I27" i="9"/>
  <c r="H27" i="9"/>
  <c r="AT92" i="9"/>
  <c r="G93" i="9"/>
  <c r="H99" i="9"/>
  <c r="I99" i="9"/>
  <c r="H66" i="9"/>
  <c r="I66" i="9"/>
  <c r="I53" i="9"/>
  <c r="H53" i="9"/>
  <c r="H79" i="9"/>
  <c r="I79" i="9"/>
  <c r="H74" i="9"/>
  <c r="I74" i="9"/>
  <c r="H19" i="9"/>
  <c r="I19" i="9"/>
  <c r="H63" i="9"/>
  <c r="I63" i="9"/>
  <c r="AT44" i="9"/>
  <c r="G45" i="9"/>
  <c r="H91" i="9"/>
  <c r="I91" i="9"/>
  <c r="AI14" i="9"/>
  <c r="AJ14" i="9"/>
  <c r="AA14" i="9"/>
  <c r="H86" i="9"/>
  <c r="I86" i="9"/>
  <c r="H23" i="9"/>
  <c r="I23" i="9"/>
  <c r="AI16" i="9"/>
  <c r="AJ16" i="9"/>
  <c r="AA16" i="9"/>
  <c r="AV99" i="9"/>
  <c r="AV98" i="9"/>
  <c r="AI20" i="9"/>
  <c r="AJ20" i="9"/>
  <c r="AA20" i="9"/>
  <c r="AT57" i="9"/>
  <c r="G58" i="9"/>
  <c r="H78" i="9"/>
  <c r="I78" i="9"/>
  <c r="AJ26" i="9"/>
  <c r="AI26" i="9"/>
  <c r="H92" i="9"/>
  <c r="I92" i="9"/>
  <c r="AA17" i="9"/>
  <c r="AJ17" i="9"/>
  <c r="AI17" i="9"/>
  <c r="I84" i="9"/>
  <c r="H84" i="9"/>
  <c r="H41" i="9"/>
  <c r="I41" i="9"/>
  <c r="H71" i="9"/>
  <c r="I71" i="9"/>
  <c r="AY16" i="9"/>
  <c r="BB15" i="9"/>
  <c r="AV36" i="9"/>
  <c r="AV35" i="9"/>
  <c r="I35" i="9"/>
  <c r="H35" i="9"/>
  <c r="AV105" i="9"/>
  <c r="AV104" i="9"/>
  <c r="H56" i="9"/>
  <c r="I56" i="9"/>
  <c r="H55" i="9"/>
  <c r="I55" i="9"/>
  <c r="H83" i="9"/>
  <c r="I83" i="9"/>
  <c r="H34" i="9"/>
  <c r="I34" i="9"/>
  <c r="I24" i="9"/>
  <c r="H24" i="9"/>
  <c r="I20" i="9"/>
  <c r="H20" i="9"/>
  <c r="I43" i="9"/>
  <c r="H43" i="9"/>
  <c r="AA21" i="9"/>
  <c r="AJ21" i="9"/>
  <c r="AI21" i="9"/>
  <c r="AT108" i="9"/>
  <c r="G109" i="9"/>
  <c r="AT37" i="9"/>
  <c r="G38" i="9"/>
  <c r="AV72" i="9"/>
  <c r="H98" i="9"/>
  <c r="I98" i="9"/>
  <c r="H94" i="9"/>
  <c r="I94" i="9"/>
  <c r="H67" i="9"/>
  <c r="I67" i="9"/>
  <c r="AV71" i="9"/>
  <c r="AV70" i="9"/>
  <c r="AT74" i="9"/>
  <c r="G75" i="9"/>
  <c r="H107" i="9"/>
  <c r="I107" i="9"/>
  <c r="H36" i="9"/>
  <c r="I36" i="9"/>
  <c r="AT28" i="9"/>
  <c r="G29" i="9"/>
  <c r="H105" i="9"/>
  <c r="I105" i="9"/>
  <c r="AV56" i="9"/>
  <c r="AV55" i="9"/>
  <c r="I108" i="9"/>
  <c r="H108" i="9"/>
  <c r="I30" i="9"/>
  <c r="H30" i="9"/>
  <c r="I44" i="9"/>
  <c r="H44" i="9"/>
  <c r="H87" i="9"/>
  <c r="I87" i="9"/>
  <c r="I82" i="9" l="1"/>
  <c r="H82" i="9"/>
  <c r="I59" i="9"/>
  <c r="H59" i="9"/>
  <c r="H109" i="9"/>
  <c r="I109" i="9"/>
  <c r="I101" i="9"/>
  <c r="H101" i="9"/>
  <c r="H75" i="9"/>
  <c r="I75" i="9"/>
  <c r="AZ16" i="9"/>
  <c r="BA16" i="9"/>
  <c r="I58" i="9"/>
  <c r="H58" i="9"/>
  <c r="H29" i="9"/>
  <c r="I29" i="9"/>
  <c r="I38" i="9"/>
  <c r="H38" i="9"/>
  <c r="H45" i="9"/>
  <c r="I45" i="9"/>
  <c r="I93" i="9"/>
  <c r="H93" i="9"/>
  <c r="AY17" i="9" l="1"/>
  <c r="BB16" i="9"/>
  <c r="AZ17" i="9" l="1"/>
  <c r="BA17" i="9"/>
  <c r="AY18" i="9" l="1"/>
  <c r="BB17" i="9"/>
  <c r="AZ18" i="9" l="1"/>
  <c r="BA18" i="9"/>
  <c r="AY19" i="9" l="1"/>
  <c r="BB18" i="9"/>
  <c r="BA19" i="9" l="1"/>
  <c r="AZ19" i="9"/>
  <c r="AY20" i="9" l="1"/>
  <c r="BB19" i="9"/>
  <c r="AZ20" i="9" l="1"/>
  <c r="BA20" i="9"/>
  <c r="AY21" i="9" l="1"/>
  <c r="BB20" i="9"/>
  <c r="AZ21" i="9" l="1"/>
  <c r="BA21" i="9"/>
  <c r="AY22" i="9" l="1"/>
  <c r="BB21" i="9"/>
  <c r="AZ22" i="9" l="1"/>
  <c r="BA22" i="9"/>
  <c r="AY23" i="9" l="1"/>
  <c r="BB22" i="9"/>
  <c r="BA23" i="9" l="1"/>
  <c r="AZ23" i="9"/>
  <c r="AY24" i="9" l="1"/>
  <c r="BB23" i="9"/>
  <c r="BA24" i="9" l="1"/>
  <c r="AZ24" i="9"/>
  <c r="AY25" i="9" l="1"/>
  <c r="BB24" i="9"/>
  <c r="AZ25" i="9" l="1"/>
  <c r="BA25" i="9"/>
  <c r="AY26" i="9" l="1"/>
  <c r="BB25" i="9"/>
  <c r="BA26" i="9" l="1"/>
  <c r="AZ26" i="9"/>
  <c r="AY27" i="9" l="1"/>
  <c r="BB26" i="9"/>
  <c r="BA27" i="9" l="1"/>
  <c r="AZ27" i="9"/>
  <c r="AY28" i="9" l="1"/>
  <c r="BB27" i="9"/>
  <c r="AZ28" i="9" l="1"/>
  <c r="BA28" i="9"/>
  <c r="AY29" i="9" l="1"/>
  <c r="BB28" i="9"/>
  <c r="BA29" i="9" l="1"/>
  <c r="AZ29" i="9"/>
  <c r="AY30" i="9" l="1"/>
  <c r="BB29" i="9"/>
  <c r="AZ30" i="9" l="1"/>
  <c r="BA30" i="9"/>
  <c r="AY31" i="9" l="1"/>
  <c r="BB30" i="9"/>
  <c r="AZ31" i="9" l="1"/>
  <c r="BA31" i="9"/>
  <c r="AY32" i="9" l="1"/>
  <c r="BB31" i="9"/>
  <c r="AZ32" i="9" l="1"/>
  <c r="BA32" i="9"/>
  <c r="AY33" i="9" l="1"/>
  <c r="BB32" i="9"/>
  <c r="AZ33" i="9" l="1"/>
  <c r="BA33" i="9"/>
  <c r="AY34" i="9" l="1"/>
  <c r="BB33" i="9"/>
  <c r="BA34" i="9" l="1"/>
  <c r="AZ34" i="9"/>
  <c r="AY35" i="9" l="1"/>
  <c r="BB34" i="9"/>
  <c r="AZ35" i="9" l="1"/>
  <c r="BA35" i="9"/>
  <c r="AY36" i="9" l="1"/>
  <c r="BB35" i="9"/>
  <c r="AZ36" i="9" l="1"/>
  <c r="BA36" i="9"/>
  <c r="AY37" i="9" l="1"/>
  <c r="BB36" i="9"/>
  <c r="BA37" i="9" l="1"/>
  <c r="AZ37" i="9"/>
  <c r="AY38" i="9" l="1"/>
  <c r="BB37" i="9"/>
  <c r="AZ38" i="9" l="1"/>
  <c r="BA38" i="9"/>
  <c r="AY39" i="9" l="1"/>
  <c r="BB38" i="9"/>
  <c r="AZ39" i="9" l="1"/>
  <c r="BA39" i="9"/>
  <c r="AY40" i="9" l="1"/>
  <c r="BB39" i="9"/>
  <c r="AZ40" i="9" l="1"/>
  <c r="BA40" i="9"/>
  <c r="AY41" i="9" l="1"/>
  <c r="BB40" i="9"/>
  <c r="AZ41" i="9" l="1"/>
  <c r="BA41" i="9"/>
  <c r="AY42" i="9" l="1"/>
  <c r="BB41" i="9"/>
  <c r="BA42" i="9" l="1"/>
  <c r="AZ42" i="9"/>
  <c r="AY43" i="9" l="1"/>
  <c r="BB42" i="9"/>
  <c r="AZ43" i="9" l="1"/>
  <c r="BA43" i="9"/>
  <c r="AY44" i="9" l="1"/>
  <c r="BB43" i="9"/>
  <c r="AZ44" i="9" l="1"/>
  <c r="BA44" i="9"/>
  <c r="AY45" i="9" l="1"/>
  <c r="BB44" i="9"/>
  <c r="BA45" i="9" l="1"/>
  <c r="AZ45" i="9"/>
  <c r="AY46" i="9" l="1"/>
  <c r="BB45" i="9"/>
  <c r="BA46" i="9" l="1"/>
  <c r="AZ46" i="9"/>
  <c r="AY47" i="9" l="1"/>
  <c r="BB46" i="9"/>
  <c r="AZ47" i="9" l="1"/>
  <c r="BA47" i="9"/>
  <c r="AY48" i="9" l="1"/>
  <c r="BB47" i="9"/>
  <c r="AZ48" i="9" l="1"/>
  <c r="BA48" i="9"/>
  <c r="AY49" i="9" l="1"/>
  <c r="BB48" i="9"/>
  <c r="AZ49" i="9" l="1"/>
  <c r="BA49" i="9"/>
  <c r="AY50" i="9" l="1"/>
  <c r="BB49" i="9"/>
  <c r="AZ50" i="9" l="1"/>
  <c r="BA50" i="9"/>
  <c r="AY51" i="9" l="1"/>
  <c r="BB50" i="9"/>
  <c r="AZ51" i="9" l="1"/>
  <c r="BA51" i="9"/>
  <c r="AY52" i="9" l="1"/>
  <c r="BB51" i="9"/>
  <c r="BA52" i="9" l="1"/>
  <c r="AZ52" i="9"/>
  <c r="AY53" i="9" l="1"/>
  <c r="BB52" i="9"/>
  <c r="AZ53" i="9" l="1"/>
  <c r="BA53" i="9"/>
  <c r="AY54" i="9" l="1"/>
  <c r="BB53" i="9"/>
  <c r="AZ54" i="9" l="1"/>
  <c r="BA54" i="9"/>
  <c r="AY55" i="9" l="1"/>
  <c r="BB54" i="9"/>
  <c r="AZ55" i="9" l="1"/>
  <c r="BA55" i="9"/>
  <c r="AY56" i="9" l="1"/>
  <c r="BB55" i="9"/>
  <c r="AZ56" i="9" l="1"/>
  <c r="BA56" i="9"/>
  <c r="AY57" i="9" l="1"/>
  <c r="BB56" i="9"/>
  <c r="BA57" i="9" l="1"/>
  <c r="AZ57" i="9"/>
  <c r="AY58" i="9" l="1"/>
  <c r="BB57" i="9"/>
  <c r="AZ58" i="9" l="1"/>
  <c r="BA58" i="9"/>
  <c r="AY59" i="9" l="1"/>
  <c r="BB58" i="9"/>
  <c r="AZ59" i="9" l="1"/>
  <c r="BA59" i="9"/>
  <c r="AY60" i="9" l="1"/>
  <c r="BB59" i="9"/>
  <c r="BA60" i="9" l="1"/>
  <c r="AZ60" i="9"/>
  <c r="AY61" i="9" l="1"/>
  <c r="BB60" i="9"/>
  <c r="AZ61" i="9" l="1"/>
  <c r="BA61" i="9"/>
  <c r="AY62" i="9" l="1"/>
  <c r="BB61" i="9"/>
  <c r="AZ62" i="9" l="1"/>
  <c r="BA62" i="9"/>
  <c r="AY63" i="9" l="1"/>
  <c r="BB62" i="9"/>
  <c r="AZ63" i="9" l="1"/>
  <c r="BA63" i="9"/>
  <c r="AY64" i="9" l="1"/>
  <c r="BB63" i="9"/>
  <c r="BA64" i="9" l="1"/>
  <c r="AZ64" i="9"/>
  <c r="AY65" i="9" l="1"/>
  <c r="BB64" i="9"/>
  <c r="AZ65" i="9" l="1"/>
  <c r="BA65" i="9"/>
  <c r="AY66" i="9" l="1"/>
  <c r="BB65" i="9"/>
  <c r="AZ66" i="9" l="1"/>
  <c r="BA66" i="9"/>
  <c r="AY67" i="9" l="1"/>
  <c r="BB66" i="9"/>
  <c r="BA67" i="9" l="1"/>
  <c r="AZ67" i="9"/>
  <c r="AY68" i="9" l="1"/>
  <c r="BB67" i="9"/>
  <c r="AZ68" i="9" l="1"/>
  <c r="BA68" i="9"/>
  <c r="AY69" i="9" l="1"/>
  <c r="BB68" i="9"/>
  <c r="AZ69" i="9" l="1"/>
  <c r="BA69" i="9"/>
  <c r="AY70" i="9" l="1"/>
  <c r="BB69" i="9"/>
  <c r="AZ70" i="9" l="1"/>
  <c r="BA70" i="9"/>
  <c r="AY71" i="9" l="1"/>
  <c r="BB70" i="9"/>
  <c r="AZ71" i="9" l="1"/>
  <c r="BA71" i="9"/>
  <c r="AY72" i="9" l="1"/>
  <c r="BB71" i="9"/>
  <c r="BA72" i="9" l="1"/>
  <c r="AZ72" i="9"/>
  <c r="AY73" i="9" l="1"/>
  <c r="BB72" i="9"/>
  <c r="AZ73" i="9" l="1"/>
  <c r="BA73" i="9"/>
  <c r="AY74" i="9" l="1"/>
  <c r="BB73" i="9"/>
  <c r="AZ74" i="9" l="1"/>
  <c r="BA74" i="9"/>
  <c r="AY75" i="9" l="1"/>
  <c r="BB74" i="9"/>
  <c r="BA75" i="9" l="1"/>
  <c r="AZ75" i="9"/>
  <c r="AY76" i="9" l="1"/>
  <c r="BB75" i="9"/>
  <c r="AZ76" i="9" l="1"/>
  <c r="BA76" i="9"/>
  <c r="AY77" i="9" l="1"/>
  <c r="BB76" i="9"/>
  <c r="AZ77" i="9" l="1"/>
  <c r="BA77" i="9"/>
  <c r="AY78" i="9" l="1"/>
  <c r="BB77" i="9"/>
  <c r="AZ78" i="9" l="1"/>
  <c r="BA78" i="9"/>
  <c r="AY79" i="9" l="1"/>
  <c r="BB78" i="9"/>
  <c r="BA79" i="9" l="1"/>
  <c r="AZ79" i="9"/>
  <c r="AY80" i="9" l="1"/>
  <c r="BB79" i="9"/>
  <c r="BA80" i="9" l="1"/>
  <c r="AZ80" i="9"/>
  <c r="AY81" i="9" l="1"/>
  <c r="BB80" i="9"/>
  <c r="BA81" i="9" l="1"/>
  <c r="AZ81" i="9"/>
  <c r="AY82" i="9" l="1"/>
  <c r="BB81" i="9"/>
  <c r="AZ82" i="9" l="1"/>
  <c r="BA82" i="9"/>
  <c r="AY83" i="9" l="1"/>
  <c r="BB82" i="9"/>
  <c r="BA83" i="9" l="1"/>
  <c r="AZ83" i="9"/>
  <c r="AY84" i="9" l="1"/>
  <c r="BB83" i="9"/>
  <c r="BA84" i="9" l="1"/>
  <c r="AZ84" i="9"/>
  <c r="AY85" i="9" l="1"/>
  <c r="BB84" i="9"/>
  <c r="AZ85" i="9" l="1"/>
  <c r="BA85" i="9"/>
  <c r="AY86" i="9" l="1"/>
  <c r="BB85" i="9"/>
  <c r="AZ86" i="9" l="1"/>
  <c r="BA86" i="9"/>
  <c r="AY87" i="9" l="1"/>
  <c r="BB86" i="9"/>
  <c r="BA87" i="9" l="1"/>
  <c r="AZ87" i="9"/>
  <c r="AY88" i="9" l="1"/>
  <c r="BB87" i="9"/>
  <c r="AZ88" i="9" l="1"/>
  <c r="BA88" i="9"/>
  <c r="AY89" i="9" l="1"/>
  <c r="BB88" i="9"/>
  <c r="AZ89" i="9" l="1"/>
  <c r="BA89" i="9"/>
  <c r="AY90" i="9" l="1"/>
  <c r="BB89" i="9"/>
  <c r="AZ90" i="9" l="1"/>
  <c r="BA90" i="9"/>
  <c r="AY91" i="9" l="1"/>
  <c r="BB90" i="9"/>
  <c r="AZ91" i="9" l="1"/>
  <c r="BA91" i="9"/>
  <c r="AY92" i="9" l="1"/>
  <c r="BB91" i="9"/>
  <c r="BA92" i="9" l="1"/>
  <c r="AZ92" i="9"/>
  <c r="AY93" i="9" l="1"/>
  <c r="BB92" i="9"/>
  <c r="AZ93" i="9" l="1"/>
  <c r="BA93" i="9"/>
  <c r="AY94" i="9" l="1"/>
  <c r="BB93" i="9"/>
  <c r="AZ94" i="9" l="1"/>
  <c r="BA94" i="9"/>
  <c r="AY95" i="9" l="1"/>
  <c r="BB94" i="9"/>
  <c r="BA95" i="9" l="1"/>
  <c r="AZ95" i="9"/>
  <c r="AY96" i="9" l="1"/>
  <c r="BB95" i="9"/>
  <c r="AZ96" i="9" l="1"/>
  <c r="BA96" i="9"/>
  <c r="AY97" i="9" l="1"/>
  <c r="BB96" i="9"/>
  <c r="AZ97" i="9" l="1"/>
  <c r="BA97" i="9"/>
  <c r="AY98" i="9" l="1"/>
  <c r="BB97" i="9"/>
  <c r="AZ98" i="9" l="1"/>
  <c r="BA98" i="9"/>
  <c r="AY99" i="9" l="1"/>
  <c r="BB98" i="9"/>
  <c r="AZ99" i="9" l="1"/>
  <c r="BA99" i="9"/>
  <c r="AY100" i="9" l="1"/>
  <c r="BB99" i="9"/>
  <c r="BA100" i="9" l="1"/>
  <c r="AZ100" i="9"/>
  <c r="AY101" i="9" l="1"/>
  <c r="BB100" i="9"/>
  <c r="AZ101" i="9" l="1"/>
  <c r="BA101" i="9"/>
  <c r="AY102" i="9" l="1"/>
  <c r="BB101" i="9"/>
  <c r="AZ102" i="9" l="1"/>
  <c r="BA102" i="9"/>
  <c r="AY103" i="9" l="1"/>
  <c r="BB102" i="9"/>
  <c r="AZ103" i="9" l="1"/>
  <c r="BA103" i="9"/>
  <c r="AY104" i="9" l="1"/>
  <c r="BB103" i="9"/>
  <c r="AZ104" i="9" l="1"/>
  <c r="BA104" i="9"/>
  <c r="AY105" i="9" l="1"/>
  <c r="BB104" i="9"/>
  <c r="BA105" i="9" l="1"/>
  <c r="AZ105" i="9"/>
  <c r="AY106" i="9" l="1"/>
  <c r="BB105" i="9"/>
  <c r="BA106" i="9" l="1"/>
  <c r="AZ106" i="9"/>
  <c r="AY107" i="9" l="1"/>
  <c r="BB106" i="9"/>
  <c r="BA107" i="9" l="1"/>
  <c r="AZ107" i="9"/>
  <c r="AY108" i="9" l="1"/>
  <c r="BB107" i="9"/>
  <c r="BA108" i="9" l="1"/>
  <c r="AZ108" i="9"/>
  <c r="AY109" i="9" l="1"/>
  <c r="BB108" i="9"/>
  <c r="AZ109" i="9" l="1"/>
  <c r="BA109" i="9"/>
  <c r="AY110" i="9" l="1"/>
  <c r="BB109" i="9"/>
  <c r="AZ110" i="9" l="1"/>
  <c r="BA110" i="9"/>
  <c r="AY111" i="9" l="1"/>
  <c r="BB110" i="9"/>
  <c r="AZ111" i="9" l="1"/>
  <c r="BA111" i="9"/>
  <c r="AY112" i="9" l="1"/>
  <c r="BB111" i="9"/>
  <c r="AZ112" i="9" l="1"/>
  <c r="BA112" i="9"/>
  <c r="AY113" i="9" l="1"/>
  <c r="BB112" i="9"/>
  <c r="BA113" i="9" l="1"/>
  <c r="AZ113" i="9"/>
  <c r="AY114" i="9" l="1"/>
  <c r="BB113" i="9"/>
  <c r="AZ114" i="9" l="1"/>
  <c r="BB114" i="9" s="1"/>
  <c r="BA114" i="9"/>
  <c r="D29" i="5" l="1"/>
  <c r="D30" i="5"/>
  <c r="D34" i="5"/>
  <c r="C36" i="5"/>
  <c r="F36" i="5"/>
  <c r="C37" i="5"/>
  <c r="F37" i="5"/>
  <c r="C38" i="5"/>
  <c r="D38" i="5"/>
  <c r="D13" i="5"/>
  <c r="F38" i="5"/>
  <c r="C39" i="5"/>
  <c r="C40" i="5"/>
  <c r="D40" i="5"/>
  <c r="D15" i="5"/>
  <c r="F40" i="5"/>
  <c r="C41" i="5"/>
  <c r="D41" i="5"/>
  <c r="D16" i="5"/>
  <c r="F41" i="5"/>
  <c r="C42" i="5"/>
  <c r="F42" i="5"/>
  <c r="C43" i="5"/>
  <c r="F43" i="5"/>
  <c r="C44" i="5"/>
  <c r="D44" i="5"/>
  <c r="D19" i="5"/>
  <c r="C45" i="5"/>
  <c r="D45" i="5"/>
  <c r="D20" i="5"/>
  <c r="C46" i="5"/>
  <c r="D46" i="5"/>
  <c r="D21" i="5"/>
  <c r="C47" i="5"/>
  <c r="D47" i="5"/>
  <c r="D22" i="5"/>
  <c r="C48" i="5"/>
  <c r="D48" i="5"/>
  <c r="D23" i="5"/>
  <c r="C49" i="5"/>
  <c r="D49" i="5"/>
  <c r="D24" i="5"/>
  <c r="C50" i="5"/>
  <c r="D50" i="5"/>
  <c r="D25" i="5"/>
  <c r="D54" i="5"/>
  <c r="D55" i="5"/>
  <c r="E5" i="6"/>
  <c r="C7" i="6"/>
  <c r="D7" i="6"/>
  <c r="C8" i="6"/>
  <c r="D43" i="5"/>
  <c r="D18" i="5"/>
  <c r="D39" i="5"/>
  <c r="D14" i="5"/>
  <c r="F39" i="5"/>
  <c r="F51" i="5"/>
  <c r="B51" i="5"/>
  <c r="D42" i="5"/>
  <c r="D17" i="5"/>
  <c r="D36" i="5"/>
  <c r="D37" i="5"/>
  <c r="D12" i="5"/>
  <c r="D8" i="6"/>
  <c r="C9" i="6"/>
  <c r="D9" i="6"/>
  <c r="C10" i="6"/>
  <c r="D11" i="5"/>
  <c r="D27" i="5"/>
  <c r="D53" i="5"/>
  <c r="D52" i="5"/>
  <c r="D26" i="5"/>
  <c r="D10" i="6"/>
  <c r="C11" i="6"/>
  <c r="D11" i="6"/>
  <c r="C12" i="6"/>
  <c r="D12" i="6"/>
  <c r="C13" i="6"/>
  <c r="D13" i="6"/>
  <c r="C14" i="6"/>
  <c r="D14" i="6"/>
  <c r="C15" i="6"/>
  <c r="D15" i="6"/>
  <c r="C16" i="6"/>
  <c r="D16" i="6"/>
  <c r="C17" i="6"/>
  <c r="D17" i="6"/>
  <c r="C18" i="6"/>
  <c r="D18" i="6"/>
  <c r="C19" i="6"/>
  <c r="D19" i="6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C28" i="6"/>
  <c r="D27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C42" i="6"/>
  <c r="D42" i="6"/>
  <c r="C43" i="6"/>
  <c r="D43" i="6"/>
  <c r="C44" i="6"/>
  <c r="D44" i="6"/>
  <c r="C45" i="6"/>
  <c r="D45" i="6"/>
  <c r="C46" i="6"/>
  <c r="D46" i="6"/>
  <c r="C47" i="6"/>
  <c r="D47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C56" i="6"/>
  <c r="D56" i="6"/>
  <c r="C57" i="6"/>
  <c r="D57" i="6"/>
  <c r="C58" i="6"/>
  <c r="D58" i="6"/>
  <c r="C59" i="6"/>
  <c r="D59" i="6"/>
  <c r="C60" i="6"/>
  <c r="D60" i="6"/>
  <c r="C61" i="6"/>
  <c r="D61" i="6"/>
  <c r="C62" i="6"/>
  <c r="D62" i="6"/>
  <c r="C63" i="6"/>
  <c r="D63" i="6"/>
  <c r="C64" i="6"/>
  <c r="D64" i="6"/>
  <c r="C65" i="6"/>
  <c r="D65" i="6"/>
  <c r="C66" i="6"/>
  <c r="D66" i="6"/>
  <c r="C67" i="6"/>
  <c r="D67" i="6"/>
  <c r="C68" i="6"/>
  <c r="D68" i="6"/>
  <c r="C69" i="6"/>
  <c r="D69" i="6"/>
  <c r="C70" i="6"/>
  <c r="D70" i="6"/>
  <c r="C71" i="6"/>
  <c r="D71" i="6"/>
  <c r="C72" i="6"/>
  <c r="D72" i="6"/>
  <c r="C73" i="6"/>
  <c r="D73" i="6"/>
  <c r="C74" i="6"/>
  <c r="D74" i="6"/>
  <c r="C75" i="6"/>
  <c r="D75" i="6"/>
  <c r="C76" i="6"/>
  <c r="D76" i="6"/>
  <c r="C77" i="6"/>
  <c r="D77" i="6"/>
  <c r="C78" i="6"/>
  <c r="D78" i="6"/>
  <c r="C79" i="6"/>
  <c r="D79" i="6"/>
  <c r="C80" i="6"/>
  <c r="D80" i="6"/>
  <c r="C81" i="6"/>
  <c r="D81" i="6"/>
  <c r="C82" i="6"/>
  <c r="D82" i="6"/>
  <c r="C83" i="6"/>
  <c r="D83" i="6"/>
  <c r="C84" i="6"/>
  <c r="D84" i="6"/>
  <c r="C85" i="6"/>
  <c r="C86" i="6"/>
  <c r="D85" i="6"/>
  <c r="D86" i="6"/>
  <c r="C87" i="6"/>
  <c r="D87" i="6"/>
  <c r="C88" i="6"/>
  <c r="D88" i="6"/>
  <c r="C89" i="6"/>
  <c r="D89" i="6"/>
  <c r="C90" i="6"/>
  <c r="D90" i="6"/>
  <c r="C91" i="6"/>
  <c r="D91" i="6"/>
  <c r="C92" i="6"/>
  <c r="D92" i="6"/>
  <c r="C93" i="6"/>
  <c r="D93" i="6"/>
  <c r="C94" i="6"/>
  <c r="D94" i="6"/>
  <c r="C95" i="6"/>
  <c r="D95" i="6"/>
  <c r="C96" i="6"/>
  <c r="D96" i="6"/>
  <c r="C97" i="6"/>
  <c r="D97" i="6"/>
  <c r="C98" i="6"/>
  <c r="D98" i="6"/>
  <c r="C99" i="6"/>
  <c r="D99" i="6"/>
  <c r="C100" i="6"/>
  <c r="D100" i="6"/>
  <c r="C101" i="6"/>
  <c r="D101" i="6"/>
  <c r="C102" i="6"/>
  <c r="D102" i="6"/>
  <c r="C103" i="6"/>
  <c r="D103" i="6"/>
  <c r="C104" i="6"/>
  <c r="D104" i="6"/>
  <c r="C105" i="6"/>
  <c r="D105" i="6"/>
  <c r="C106" i="6"/>
  <c r="D106" i="6"/>
  <c r="C107" i="6"/>
  <c r="D107" i="6"/>
  <c r="C108" i="6"/>
  <c r="D108" i="6"/>
  <c r="C109" i="6"/>
  <c r="D109" i="6"/>
  <c r="C110" i="6"/>
  <c r="D110" i="6"/>
  <c r="C111" i="6"/>
  <c r="D111" i="6"/>
  <c r="C112" i="6"/>
  <c r="D112" i="6"/>
  <c r="C113" i="6"/>
  <c r="D113" i="6"/>
  <c r="C114" i="6"/>
  <c r="D114" i="6"/>
  <c r="C115" i="6"/>
  <c r="D115" i="6"/>
  <c r="C116" i="6"/>
  <c r="D116" i="6"/>
  <c r="C117" i="6"/>
  <c r="C118" i="6"/>
  <c r="D117" i="6"/>
  <c r="D118" i="6"/>
  <c r="C119" i="6"/>
  <c r="D119" i="6"/>
  <c r="C120" i="6"/>
  <c r="D120" i="6"/>
  <c r="C121" i="6"/>
  <c r="D121" i="6"/>
  <c r="C122" i="6"/>
  <c r="D122" i="6"/>
  <c r="C123" i="6"/>
  <c r="D123" i="6"/>
  <c r="C124" i="6"/>
  <c r="D124" i="6"/>
  <c r="C125" i="6"/>
  <c r="D125" i="6"/>
  <c r="C126" i="6"/>
  <c r="D126" i="6"/>
  <c r="C127" i="6"/>
  <c r="D127" i="6"/>
  <c r="C128" i="6"/>
  <c r="D128" i="6"/>
  <c r="C129" i="6"/>
  <c r="D129" i="6"/>
  <c r="C130" i="6"/>
  <c r="D130" i="6"/>
  <c r="C131" i="6"/>
  <c r="D131" i="6"/>
  <c r="C132" i="6"/>
  <c r="D132" i="6"/>
  <c r="C133" i="6"/>
  <c r="D133" i="6"/>
  <c r="C134" i="6"/>
  <c r="D134" i="6"/>
  <c r="C135" i="6"/>
  <c r="D135" i="6"/>
  <c r="C136" i="6"/>
  <c r="D136" i="6"/>
  <c r="C137" i="6"/>
  <c r="D137" i="6"/>
  <c r="C138" i="6"/>
  <c r="D138" i="6"/>
  <c r="C139" i="6"/>
  <c r="D139" i="6"/>
  <c r="C140" i="6"/>
  <c r="D140" i="6"/>
  <c r="C141" i="6"/>
  <c r="D141" i="6"/>
  <c r="C142" i="6"/>
  <c r="D142" i="6"/>
  <c r="C143" i="6"/>
  <c r="D143" i="6"/>
  <c r="C144" i="6"/>
  <c r="D144" i="6"/>
  <c r="C145" i="6"/>
  <c r="D145" i="6"/>
  <c r="C146" i="6"/>
  <c r="D146" i="6"/>
  <c r="C147" i="6"/>
  <c r="D147" i="6"/>
  <c r="C148" i="6"/>
  <c r="D148" i="6"/>
  <c r="C149" i="6"/>
  <c r="D149" i="6"/>
  <c r="C150" i="6"/>
  <c r="D150" i="6"/>
  <c r="C151" i="6"/>
  <c r="D151" i="6"/>
  <c r="C152" i="6"/>
  <c r="D152" i="6"/>
  <c r="C153" i="6"/>
  <c r="D153" i="6"/>
  <c r="C154" i="6"/>
  <c r="D154" i="6"/>
  <c r="C155" i="6"/>
  <c r="D155" i="6"/>
  <c r="C156" i="6"/>
  <c r="D156" i="6"/>
  <c r="C157" i="6"/>
  <c r="D157" i="6"/>
  <c r="C158" i="6"/>
  <c r="D158" i="6"/>
  <c r="C159" i="6"/>
  <c r="D159" i="6"/>
  <c r="C160" i="6"/>
  <c r="D160" i="6"/>
  <c r="C161" i="6"/>
  <c r="D161" i="6"/>
  <c r="C162" i="6"/>
  <c r="D162" i="6"/>
  <c r="C163" i="6"/>
  <c r="D163" i="6"/>
  <c r="C164" i="6"/>
  <c r="D164" i="6"/>
  <c r="C165" i="6"/>
  <c r="D165" i="6"/>
  <c r="C166" i="6"/>
  <c r="D166" i="6"/>
  <c r="C167" i="6"/>
  <c r="D167" i="6"/>
  <c r="C168" i="6"/>
  <c r="D168" i="6"/>
  <c r="C169" i="6"/>
  <c r="D169" i="6"/>
  <c r="C170" i="6"/>
  <c r="D170" i="6"/>
  <c r="C171" i="6"/>
  <c r="D171" i="6"/>
  <c r="C172" i="6"/>
  <c r="D172" i="6"/>
  <c r="C173" i="6"/>
  <c r="D173" i="6"/>
  <c r="C174" i="6"/>
  <c r="D174" i="6"/>
  <c r="C175" i="6"/>
  <c r="D175" i="6"/>
  <c r="C176" i="6"/>
  <c r="D176" i="6"/>
  <c r="C177" i="6"/>
  <c r="D177" i="6"/>
  <c r="C178" i="6"/>
  <c r="D178" i="6"/>
  <c r="C179" i="6"/>
  <c r="D179" i="6"/>
  <c r="C180" i="6"/>
  <c r="D180" i="6"/>
  <c r="C181" i="6"/>
  <c r="D181" i="6"/>
  <c r="C182" i="6"/>
  <c r="D182" i="6"/>
  <c r="C183" i="6"/>
  <c r="D183" i="6"/>
  <c r="C184" i="6"/>
  <c r="D184" i="6"/>
  <c r="C185" i="6"/>
  <c r="D185" i="6"/>
  <c r="C186" i="6"/>
  <c r="D186" i="6"/>
  <c r="C187" i="6"/>
  <c r="D187" i="6"/>
  <c r="C188" i="6"/>
  <c r="D188" i="6"/>
  <c r="C189" i="6"/>
  <c r="D189" i="6"/>
  <c r="C190" i="6"/>
  <c r="D190" i="6"/>
  <c r="C191" i="6"/>
  <c r="D191" i="6"/>
  <c r="C192" i="6"/>
  <c r="D192" i="6"/>
  <c r="C193" i="6"/>
  <c r="D193" i="6"/>
  <c r="C194" i="6"/>
  <c r="D194" i="6"/>
  <c r="C195" i="6"/>
  <c r="D195" i="6"/>
  <c r="C196" i="6"/>
  <c r="D196" i="6"/>
  <c r="C197" i="6"/>
  <c r="C198" i="6"/>
  <c r="D197" i="6"/>
  <c r="D198" i="6"/>
  <c r="C199" i="6"/>
  <c r="D199" i="6"/>
  <c r="C200" i="6"/>
  <c r="D200" i="6"/>
  <c r="C201" i="6"/>
  <c r="D201" i="6"/>
  <c r="C202" i="6"/>
  <c r="D202" i="6"/>
  <c r="C203" i="6"/>
  <c r="D203" i="6"/>
  <c r="C204" i="6"/>
  <c r="D204" i="6"/>
  <c r="C205" i="6"/>
  <c r="D205" i="6"/>
  <c r="C206" i="6"/>
  <c r="D206" i="6"/>
  <c r="C207" i="6"/>
  <c r="D207" i="6"/>
  <c r="C208" i="6"/>
  <c r="D208" i="6"/>
  <c r="C209" i="6"/>
  <c r="C210" i="6"/>
  <c r="D209" i="6"/>
  <c r="D210" i="6"/>
  <c r="C211" i="6"/>
  <c r="D211" i="6"/>
  <c r="C212" i="6"/>
  <c r="D212" i="6"/>
  <c r="C213" i="6"/>
  <c r="D213" i="6"/>
  <c r="C214" i="6"/>
  <c r="D214" i="6"/>
  <c r="C215" i="6"/>
  <c r="D215" i="6"/>
  <c r="C216" i="6"/>
  <c r="D216" i="6"/>
  <c r="C217" i="6"/>
  <c r="D217" i="6"/>
  <c r="C218" i="6"/>
  <c r="D218" i="6"/>
  <c r="C219" i="6"/>
  <c r="D219" i="6"/>
  <c r="C220" i="6"/>
  <c r="D220" i="6"/>
  <c r="C221" i="6"/>
  <c r="D221" i="6"/>
  <c r="C222" i="6"/>
  <c r="D222" i="6"/>
  <c r="C223" i="6"/>
  <c r="D223" i="6"/>
  <c r="C224" i="6"/>
  <c r="D224" i="6"/>
  <c r="C225" i="6"/>
  <c r="D225" i="6"/>
  <c r="C226" i="6"/>
  <c r="D226" i="6"/>
  <c r="C227" i="6"/>
  <c r="D227" i="6"/>
  <c r="C228" i="6"/>
  <c r="D228" i="6"/>
  <c r="C229" i="6"/>
  <c r="D229" i="6"/>
  <c r="C230" i="6"/>
  <c r="D230" i="6"/>
  <c r="C231" i="6"/>
  <c r="D231" i="6"/>
  <c r="C232" i="6"/>
  <c r="D232" i="6"/>
  <c r="C233" i="6"/>
  <c r="D233" i="6"/>
  <c r="C234" i="6"/>
  <c r="D234" i="6"/>
  <c r="C235" i="6"/>
  <c r="D235" i="6"/>
  <c r="C236" i="6"/>
  <c r="D236" i="6"/>
  <c r="C237" i="6"/>
  <c r="D237" i="6"/>
  <c r="C238" i="6"/>
  <c r="D238" i="6"/>
  <c r="C239" i="6"/>
  <c r="D239" i="6"/>
  <c r="C240" i="6"/>
  <c r="D240" i="6"/>
  <c r="C241" i="6"/>
  <c r="D241" i="6"/>
  <c r="C242" i="6"/>
  <c r="D242" i="6"/>
  <c r="C243" i="6"/>
  <c r="D243" i="6"/>
  <c r="C244" i="6"/>
  <c r="D244" i="6"/>
  <c r="C245" i="6"/>
  <c r="C246" i="6"/>
  <c r="D245" i="6"/>
  <c r="D246" i="6"/>
  <c r="C247" i="6"/>
  <c r="D247" i="6"/>
  <c r="C248" i="6"/>
  <c r="D248" i="6"/>
  <c r="C249" i="6"/>
  <c r="D249" i="6"/>
  <c r="C250" i="6"/>
  <c r="D250" i="6"/>
  <c r="C251" i="6"/>
  <c r="D251" i="6"/>
  <c r="C252" i="6"/>
  <c r="D252" i="6"/>
  <c r="C253" i="6"/>
  <c r="D253" i="6"/>
  <c r="C254" i="6"/>
  <c r="D254" i="6"/>
  <c r="C255" i="6"/>
  <c r="D255" i="6"/>
  <c r="C256" i="6"/>
  <c r="D256" i="6"/>
  <c r="C257" i="6"/>
  <c r="D257" i="6"/>
  <c r="C258" i="6"/>
  <c r="D258" i="6"/>
  <c r="C259" i="6"/>
  <c r="D259" i="6"/>
  <c r="C260" i="6"/>
  <c r="D260" i="6"/>
  <c r="C261" i="6"/>
  <c r="D261" i="6"/>
  <c r="C262" i="6"/>
  <c r="D262" i="6"/>
  <c r="C263" i="6"/>
  <c r="D263" i="6"/>
  <c r="C264" i="6"/>
  <c r="D264" i="6"/>
  <c r="C265" i="6"/>
  <c r="D265" i="6"/>
  <c r="C266" i="6"/>
  <c r="D266" i="6"/>
  <c r="C267" i="6"/>
  <c r="D267" i="6"/>
  <c r="C268" i="6"/>
  <c r="D268" i="6"/>
  <c r="C269" i="6"/>
  <c r="D269" i="6"/>
  <c r="C270" i="6"/>
  <c r="D270" i="6"/>
  <c r="C271" i="6"/>
  <c r="D271" i="6"/>
  <c r="C272" i="6"/>
  <c r="D272" i="6"/>
  <c r="C273" i="6"/>
  <c r="D273" i="6"/>
  <c r="C274" i="6"/>
  <c r="D274" i="6"/>
  <c r="C275" i="6"/>
  <c r="D275" i="6"/>
  <c r="C276" i="6"/>
  <c r="D276" i="6"/>
  <c r="C277" i="6"/>
  <c r="D277" i="6"/>
  <c r="C278" i="6"/>
  <c r="D278" i="6"/>
  <c r="C279" i="6"/>
  <c r="D279" i="6"/>
  <c r="C280" i="6"/>
  <c r="D280" i="6"/>
  <c r="C281" i="6"/>
  <c r="D281" i="6"/>
  <c r="C282" i="6"/>
  <c r="D282" i="6"/>
  <c r="C283" i="6"/>
  <c r="D283" i="6"/>
  <c r="C284" i="6"/>
  <c r="D284" i="6"/>
  <c r="C285" i="6"/>
  <c r="D285" i="6"/>
  <c r="C286" i="6"/>
  <c r="D286" i="6"/>
  <c r="C287" i="6"/>
  <c r="D287" i="6"/>
  <c r="C288" i="6"/>
  <c r="D288" i="6"/>
  <c r="C289" i="6"/>
  <c r="D289" i="6"/>
  <c r="C290" i="6"/>
  <c r="D290" i="6"/>
  <c r="C291" i="6"/>
  <c r="D291" i="6"/>
  <c r="C292" i="6"/>
  <c r="D292" i="6"/>
  <c r="C293" i="6"/>
  <c r="D293" i="6"/>
  <c r="C294" i="6"/>
  <c r="D294" i="6"/>
  <c r="C295" i="6"/>
  <c r="D295" i="6"/>
  <c r="C296" i="6"/>
  <c r="D296" i="6"/>
  <c r="C297" i="6"/>
  <c r="D297" i="6"/>
  <c r="C298" i="6"/>
  <c r="D298" i="6"/>
  <c r="C299" i="6"/>
  <c r="D299" i="6"/>
  <c r="C300" i="6"/>
  <c r="D300" i="6"/>
  <c r="C301" i="6"/>
  <c r="D301" i="6"/>
  <c r="C302" i="6"/>
  <c r="D302" i="6"/>
  <c r="C303" i="6"/>
  <c r="D303" i="6"/>
  <c r="C304" i="6"/>
  <c r="D304" i="6"/>
  <c r="C305" i="6"/>
  <c r="D305" i="6"/>
  <c r="C306" i="6"/>
  <c r="D306" i="6"/>
  <c r="C307" i="6"/>
  <c r="D307" i="6"/>
  <c r="C308" i="6"/>
  <c r="D308" i="6"/>
  <c r="C309" i="6"/>
  <c r="D309" i="6"/>
  <c r="C310" i="6"/>
  <c r="D310" i="6"/>
  <c r="C311" i="6"/>
  <c r="D311" i="6"/>
  <c r="C312" i="6"/>
  <c r="D312" i="6"/>
  <c r="C313" i="6"/>
  <c r="D313" i="6"/>
  <c r="C314" i="6"/>
  <c r="D314" i="6"/>
  <c r="C315" i="6"/>
  <c r="D315" i="6"/>
  <c r="C316" i="6"/>
  <c r="D316" i="6"/>
  <c r="C317" i="6"/>
  <c r="D317" i="6"/>
  <c r="C318" i="6"/>
  <c r="D318" i="6"/>
  <c r="C319" i="6"/>
  <c r="D319" i="6"/>
  <c r="C320" i="6"/>
  <c r="D320" i="6"/>
  <c r="C321" i="6"/>
  <c r="D321" i="6"/>
  <c r="C322" i="6"/>
  <c r="D322" i="6"/>
  <c r="C323" i="6"/>
  <c r="D323" i="6"/>
  <c r="C324" i="6"/>
  <c r="D324" i="6"/>
  <c r="C325" i="6"/>
  <c r="D325" i="6"/>
  <c r="C326" i="6"/>
  <c r="D326" i="6"/>
  <c r="C327" i="6"/>
  <c r="D327" i="6"/>
  <c r="C328" i="6"/>
  <c r="D328" i="6"/>
  <c r="C329" i="6"/>
  <c r="D329" i="6"/>
  <c r="C330" i="6"/>
  <c r="C331" i="6"/>
  <c r="D330" i="6"/>
  <c r="D331" i="6"/>
  <c r="C332" i="6"/>
  <c r="D332" i="6"/>
  <c r="C333" i="6"/>
  <c r="D333" i="6"/>
  <c r="C334" i="6"/>
  <c r="D334" i="6"/>
  <c r="C335" i="6"/>
  <c r="D335" i="6"/>
  <c r="C336" i="6"/>
  <c r="D336" i="6"/>
  <c r="C337" i="6"/>
  <c r="D337" i="6"/>
  <c r="C338" i="6"/>
  <c r="D338" i="6"/>
  <c r="C339" i="6"/>
  <c r="D339" i="6"/>
  <c r="C340" i="6"/>
  <c r="D340" i="6"/>
  <c r="C341" i="6"/>
  <c r="D341" i="6"/>
  <c r="C342" i="6"/>
  <c r="D342" i="6"/>
  <c r="C343" i="6"/>
  <c r="D343" i="6"/>
  <c r="C344" i="6"/>
  <c r="D344" i="6"/>
  <c r="C345" i="6"/>
  <c r="C346" i="6"/>
  <c r="D345" i="6"/>
  <c r="D346" i="6"/>
  <c r="C347" i="6"/>
  <c r="D347" i="6"/>
  <c r="C348" i="6"/>
  <c r="D348" i="6"/>
  <c r="C349" i="6"/>
  <c r="D349" i="6"/>
  <c r="C350" i="6"/>
  <c r="D350" i="6"/>
  <c r="C351" i="6"/>
  <c r="D351" i="6"/>
  <c r="C352" i="6"/>
  <c r="D352" i="6"/>
  <c r="C353" i="6"/>
  <c r="C354" i="6"/>
  <c r="D353" i="6"/>
  <c r="D354" i="6"/>
  <c r="C355" i="6"/>
  <c r="D355" i="6"/>
  <c r="C356" i="6"/>
  <c r="D356" i="6"/>
  <c r="C357" i="6"/>
  <c r="D357" i="6"/>
  <c r="C358" i="6"/>
  <c r="D358" i="6"/>
  <c r="C359" i="6"/>
  <c r="D359" i="6"/>
  <c r="C360" i="6"/>
  <c r="D360" i="6"/>
  <c r="C361" i="6"/>
  <c r="D361" i="6"/>
  <c r="C362" i="6"/>
  <c r="D362" i="6"/>
  <c r="C363" i="6"/>
  <c r="D363" i="6"/>
  <c r="C364" i="6"/>
  <c r="D364" i="6"/>
  <c r="C365" i="6"/>
  <c r="D365" i="6"/>
  <c r="C366" i="6"/>
  <c r="D366" i="6"/>
  <c r="C367" i="6"/>
  <c r="D367" i="6"/>
  <c r="C368" i="6"/>
  <c r="D368" i="6"/>
  <c r="C369" i="6"/>
  <c r="D369" i="6"/>
  <c r="C370" i="6"/>
  <c r="D370" i="6"/>
  <c r="C371" i="6"/>
  <c r="D371" i="6"/>
</calcChain>
</file>

<file path=xl/sharedStrings.xml><?xml version="1.0" encoding="utf-8"?>
<sst xmlns="http://schemas.openxmlformats.org/spreadsheetml/2006/main" count="500" uniqueCount="196">
  <si>
    <t>Odds</t>
  </si>
  <si>
    <t>Stake</t>
  </si>
  <si>
    <t>Profit</t>
  </si>
  <si>
    <t>Dutch Calculator</t>
  </si>
  <si>
    <t>Total Stake</t>
  </si>
  <si>
    <t>Horse 1</t>
  </si>
  <si>
    <t>Horse 2</t>
  </si>
  <si>
    <t>Horse 3</t>
  </si>
  <si>
    <t>Horse 4</t>
  </si>
  <si>
    <t>Horse 5</t>
  </si>
  <si>
    <t>Horse 6</t>
  </si>
  <si>
    <t>Horse 7</t>
  </si>
  <si>
    <t>Horse 8</t>
  </si>
  <si>
    <t>Combined Odds</t>
  </si>
  <si>
    <t>Chance of winning</t>
  </si>
  <si>
    <t>At stake / win</t>
  </si>
  <si>
    <t>Horse 9</t>
  </si>
  <si>
    <t>Horse 10</t>
  </si>
  <si>
    <t>Horse 11</t>
  </si>
  <si>
    <t>Horse 12</t>
  </si>
  <si>
    <t>Horse 13</t>
  </si>
  <si>
    <t>Horse 14</t>
  </si>
  <si>
    <t>Horse 15</t>
  </si>
  <si>
    <t>To Win:</t>
  </si>
  <si>
    <t>Total Stake:</t>
  </si>
  <si>
    <t>Dutch Calculator To Win</t>
  </si>
  <si>
    <t>Decimal</t>
  </si>
  <si>
    <t>US</t>
  </si>
  <si>
    <t>95/40</t>
  </si>
  <si>
    <t>20/21</t>
  </si>
  <si>
    <t>21/20</t>
  </si>
  <si>
    <t>40/85</t>
  </si>
  <si>
    <t>85/40</t>
  </si>
  <si>
    <t>50/1</t>
  </si>
  <si>
    <t>Fractional</t>
  </si>
  <si>
    <t>1/5</t>
  </si>
  <si>
    <t>1/4</t>
  </si>
  <si>
    <t>1/3</t>
  </si>
  <si>
    <t>1/2</t>
  </si>
  <si>
    <t>1/1</t>
  </si>
  <si>
    <t>2/9</t>
  </si>
  <si>
    <t>2/7</t>
  </si>
  <si>
    <t>3/10</t>
  </si>
  <si>
    <t>7/20</t>
  </si>
  <si>
    <t>4/11</t>
  </si>
  <si>
    <t>2/5</t>
  </si>
  <si>
    <t>4/9</t>
  </si>
  <si>
    <t>9/20</t>
  </si>
  <si>
    <t>8/15</t>
  </si>
  <si>
    <t>4/7</t>
  </si>
  <si>
    <t>3/5</t>
  </si>
  <si>
    <t>8/13</t>
  </si>
  <si>
    <t>5/8</t>
  </si>
  <si>
    <t>4/6</t>
  </si>
  <si>
    <t>7/10</t>
  </si>
  <si>
    <t>8/11</t>
  </si>
  <si>
    <t>4/5</t>
  </si>
  <si>
    <t>5/6</t>
  </si>
  <si>
    <t>9/10</t>
  </si>
  <si>
    <t>Odds Conversion Table</t>
  </si>
  <si>
    <t>2. Enter Total Stake OR To Win amount</t>
  </si>
  <si>
    <t>10/11</t>
  </si>
  <si>
    <t>11/10</t>
  </si>
  <si>
    <t>6/5</t>
  </si>
  <si>
    <t>5/4</t>
  </si>
  <si>
    <t>13/10</t>
  </si>
  <si>
    <t>11/8</t>
  </si>
  <si>
    <t>7/5</t>
  </si>
  <si>
    <t>6/4</t>
  </si>
  <si>
    <t>8/5</t>
  </si>
  <si>
    <t>13/8</t>
  </si>
  <si>
    <t>17/10</t>
  </si>
  <si>
    <t>7/4</t>
  </si>
  <si>
    <t>9/5</t>
  </si>
  <si>
    <t>15/8</t>
  </si>
  <si>
    <t>19/10</t>
  </si>
  <si>
    <t>2/1</t>
  </si>
  <si>
    <t>21/10</t>
  </si>
  <si>
    <t>11/5</t>
  </si>
  <si>
    <t>9/4</t>
  </si>
  <si>
    <t>23/10</t>
  </si>
  <si>
    <t>12/5</t>
  </si>
  <si>
    <t>5/2</t>
  </si>
  <si>
    <t>13/5</t>
  </si>
  <si>
    <t>11/4</t>
  </si>
  <si>
    <t>14/5</t>
  </si>
  <si>
    <t>3/1</t>
  </si>
  <si>
    <t>16/5</t>
  </si>
  <si>
    <t>10/3</t>
  </si>
  <si>
    <t>7/2</t>
  </si>
  <si>
    <t>18/5</t>
  </si>
  <si>
    <t>4/1</t>
  </si>
  <si>
    <t>9/2</t>
  </si>
  <si>
    <t>5/1</t>
  </si>
  <si>
    <t>11/2</t>
  </si>
  <si>
    <t>6/1</t>
  </si>
  <si>
    <t>13/2</t>
  </si>
  <si>
    <t>7/1</t>
  </si>
  <si>
    <t>15/2</t>
  </si>
  <si>
    <t>8/1</t>
  </si>
  <si>
    <t>17/2</t>
  </si>
  <si>
    <t>9/1</t>
  </si>
  <si>
    <t>10/1</t>
  </si>
  <si>
    <t>3. Enter Odds for each horse as Decimal</t>
  </si>
  <si>
    <t>Horse</t>
  </si>
  <si>
    <t xml:space="preserve">1. Enter letter Y in cell E8 or E9 to activate Calculator </t>
  </si>
  <si>
    <t>Start Bank</t>
  </si>
  <si>
    <t>% Gain</t>
  </si>
  <si>
    <t>Surplus</t>
  </si>
  <si>
    <t>Step</t>
  </si>
  <si>
    <t>Notes</t>
  </si>
  <si>
    <t>Split Stake Bet Win = 2 Point Stake reduction</t>
  </si>
  <si>
    <t>Win Point Stake</t>
  </si>
  <si>
    <t>W</t>
  </si>
  <si>
    <t>P</t>
  </si>
  <si>
    <t xml:space="preserve">Min Place Odds </t>
  </si>
  <si>
    <t>Split Stake</t>
  </si>
  <si>
    <t>After A Win Greater Than</t>
  </si>
  <si>
    <t>Decrease</t>
  </si>
  <si>
    <t>After A Win Between</t>
  </si>
  <si>
    <t>TARGET %</t>
  </si>
  <si>
    <t>After A Win Shorter Than</t>
  </si>
  <si>
    <t>Same Point Value</t>
  </si>
  <si>
    <t>TARGET £</t>
  </si>
  <si>
    <t>Max Points / Race before Stop</t>
  </si>
  <si>
    <t>PRE RACE</t>
  </si>
  <si>
    <t>POST RACE</t>
  </si>
  <si>
    <t>STAKE SPLIT</t>
  </si>
  <si>
    <t>Result</t>
  </si>
  <si>
    <t>Time</t>
  </si>
  <si>
    <t>BET TYPE</t>
  </si>
  <si>
    <t>Points</t>
  </si>
  <si>
    <t>P/L</t>
  </si>
  <si>
    <t>BANK</t>
  </si>
  <si>
    <t>Bank £</t>
  </si>
  <si>
    <t>Target £</t>
  </si>
  <si>
    <t>Surplus £</t>
  </si>
  <si>
    <t>Y</t>
  </si>
  <si>
    <t>TOTAL</t>
  </si>
  <si>
    <t>Multi 4</t>
  </si>
  <si>
    <t>Multi 3</t>
  </si>
  <si>
    <t>PLACE</t>
  </si>
  <si>
    <t>WIN</t>
  </si>
  <si>
    <t>T%</t>
  </si>
  <si>
    <t>R%</t>
  </si>
  <si>
    <t>Rolling P/L</t>
  </si>
  <si>
    <t>NB</t>
  </si>
  <si>
    <t>M/S</t>
  </si>
  <si>
    <t>Selections</t>
  </si>
  <si>
    <t>Course</t>
  </si>
  <si>
    <t>p/l %</t>
  </si>
  <si>
    <t>M 2-4</t>
  </si>
  <si>
    <t>W/S/M</t>
  </si>
  <si>
    <t>p/l £</t>
  </si>
  <si>
    <t>RED</t>
  </si>
  <si>
    <t xml:space="preserve">AMBER </t>
  </si>
  <si>
    <t>P/L %</t>
  </si>
  <si>
    <t>GREEN</t>
  </si>
  <si>
    <t>P/L  £</t>
  </si>
  <si>
    <t>T %</t>
  </si>
  <si>
    <t>R %</t>
  </si>
  <si>
    <t>YES</t>
  </si>
  <si>
    <t>PTS</t>
  </si>
  <si>
    <t>Point Value</t>
  </si>
  <si>
    <t>MULTI</t>
  </si>
  <si>
    <t>NO</t>
  </si>
  <si>
    <t>Bank Split</t>
  </si>
  <si>
    <t>SPLIT</t>
  </si>
  <si>
    <t>Debit</t>
  </si>
  <si>
    <t>Win</t>
  </si>
  <si>
    <t>OVERRIDE POINT SPLIT</t>
  </si>
  <si>
    <t>Multi Bet Win = 1 Point  Stake Reduction</t>
  </si>
  <si>
    <t>Next Point</t>
  </si>
  <si>
    <t>Points Outstanding</t>
  </si>
  <si>
    <t>Total Return</t>
  </si>
  <si>
    <t>Loss</t>
  </si>
  <si>
    <t>Selection</t>
  </si>
  <si>
    <t>Date</t>
  </si>
  <si>
    <t>1,2,3,5,8,13,21</t>
  </si>
  <si>
    <t>%</t>
  </si>
  <si>
    <t>SL</t>
  </si>
  <si>
    <t>Stop %</t>
  </si>
  <si>
    <t xml:space="preserve"> £</t>
  </si>
  <si>
    <t>Start Point</t>
  </si>
  <si>
    <t>Recommended Bank = 200PTS (low risk) 150 PTS (medium risk)</t>
  </si>
  <si>
    <t>End Bank</t>
  </si>
  <si>
    <t>Percent Growth</t>
  </si>
  <si>
    <t>Stage Start Bank</t>
  </si>
  <si>
    <t>Stage Target Bank</t>
  </si>
  <si>
    <t>Required Start Bank</t>
  </si>
  <si>
    <t>Required End Bank</t>
  </si>
  <si>
    <t>Day</t>
  </si>
  <si>
    <t>DAILY TARGET %</t>
  </si>
  <si>
    <t>C20 GLOBAL + USA PLATINUM STAKING PLAN</t>
  </si>
  <si>
    <t>MISSION CONTROL SINGLE BEST BETS STAKING PLAN</t>
  </si>
  <si>
    <t>MISSION CONTROL SINGLE BEST BETS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</si>
</sst>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£&quot;#,##0.00;[Red]\-&quot;£&quot;#,##0.00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£&quot;#,##0.00"/>
    <numFmt numFmtId="165" formatCode="General_)"/>
    <numFmt numFmtId="166" formatCode="&quot;£&quot;#,##0"/>
    <numFmt numFmtId="167" formatCode="#,##0.00_ ;[Red]\-#,##0.00\ "/>
    <numFmt numFmtId="168" formatCode="dd/mm/yy;@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b/>
      <sz val="14"/>
      <color indexed="9"/>
      <name val="Calibri"/>
      <family val="2"/>
    </font>
    <font>
      <sz val="9"/>
      <name val="Calibri"/>
      <family val="2"/>
    </font>
    <font>
      <sz val="8"/>
      <name val="Tahoma"/>
      <family val="2"/>
    </font>
    <font>
      <b/>
      <sz val="12"/>
      <color indexed="9"/>
      <name val="Arial"/>
      <family val="2"/>
    </font>
    <font>
      <b/>
      <sz val="14"/>
      <color indexed="8"/>
      <name val="Calibri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6"/>
      <color indexed="8"/>
      <name val="Calibri"/>
      <family val="2"/>
    </font>
    <font>
      <sz val="8"/>
      <name val="Arial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0" tint="-0.499984740745262"/>
      <name val="Arial"/>
      <family val="2"/>
    </font>
    <font>
      <sz val="8"/>
      <color theme="0" tint="-0.499984740745262"/>
      <name val="Tahoma"/>
      <family val="2"/>
    </font>
    <font>
      <sz val="8"/>
      <color theme="0" tint="-0.499984740745262"/>
      <name val="Calibri"/>
      <family val="2"/>
    </font>
    <font>
      <b/>
      <sz val="14"/>
      <color theme="0"/>
      <name val="Calibri"/>
      <family val="2"/>
    </font>
    <font>
      <b/>
      <sz val="14"/>
      <color theme="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sz val="9"/>
      <color rgb="FF00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ill="0" applyBorder="0" applyAlignment="0" applyProtection="0"/>
    <xf numFmtId="44" fontId="1" fillId="0" borderId="0" applyFill="0" applyBorder="0" applyAlignment="0" applyProtection="0"/>
    <xf numFmtId="0" fontId="3" fillId="2" borderId="0" applyNumberFormat="0" applyBorder="0" applyAlignment="0" applyProtection="0"/>
    <xf numFmtId="0" fontId="5" fillId="3" borderId="1" applyNumberFormat="0" applyFont="0" applyBorder="0" applyAlignment="0">
      <alignment vertical="top"/>
    </xf>
    <xf numFmtId="0" fontId="5" fillId="4" borderId="0" applyNumberFormat="0" applyFont="0" applyBorder="0" applyAlignment="0">
      <alignment vertical="top"/>
      <protection locked="0"/>
    </xf>
    <xf numFmtId="0" fontId="6" fillId="5" borderId="2">
      <alignment horizontal="center" vertical="center" wrapText="1"/>
    </xf>
    <xf numFmtId="0" fontId="1" fillId="0" borderId="0"/>
    <xf numFmtId="0" fontId="1" fillId="0" borderId="0"/>
    <xf numFmtId="0" fontId="3" fillId="0" borderId="0"/>
  </cellStyleXfs>
  <cellXfs count="405">
    <xf numFmtId="0" fontId="0" fillId="0" borderId="0" xfId="0"/>
    <xf numFmtId="0" fontId="7" fillId="6" borderId="3" xfId="6" applyFont="1" applyFill="1" applyBorder="1">
      <alignment horizontal="center" vertical="center" wrapText="1"/>
    </xf>
    <xf numFmtId="0" fontId="7" fillId="6" borderId="4" xfId="6" applyFont="1" applyFill="1" applyBorder="1">
      <alignment horizontal="center" vertical="center" wrapText="1"/>
    </xf>
    <xf numFmtId="0" fontId="0" fillId="9" borderId="0" xfId="0" applyFill="1"/>
    <xf numFmtId="0" fontId="0" fillId="9" borderId="5" xfId="0" applyFill="1" applyBorder="1"/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10" xfId="0" applyFill="1" applyBorder="1"/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10" borderId="6" xfId="0" applyFont="1" applyFill="1" applyBorder="1" applyAlignment="1">
      <alignment horizontal="center" vertical="center" wrapText="1"/>
    </xf>
    <xf numFmtId="0" fontId="17" fillId="10" borderId="0" xfId="0" applyFont="1" applyFill="1" applyAlignment="1">
      <alignment horizontal="center" vertical="center" wrapText="1"/>
    </xf>
    <xf numFmtId="0" fontId="18" fillId="10" borderId="0" xfId="0" applyFont="1" applyFill="1" applyAlignment="1">
      <alignment vertical="center" wrapText="1"/>
    </xf>
    <xf numFmtId="0" fontId="17" fillId="10" borderId="7" xfId="0" applyFont="1" applyFill="1" applyBorder="1" applyAlignment="1">
      <alignment horizontal="center" vertical="center" wrapText="1"/>
    </xf>
    <xf numFmtId="49" fontId="19" fillId="11" borderId="6" xfId="0" applyNumberFormat="1" applyFont="1" applyFill="1" applyBorder="1" applyAlignment="1">
      <alignment horizontal="center" vertical="center" wrapText="1"/>
    </xf>
    <xf numFmtId="0" fontId="20" fillId="11" borderId="0" xfId="0" applyFont="1" applyFill="1" applyAlignment="1">
      <alignment horizontal="center" vertical="center" wrapText="1"/>
    </xf>
    <xf numFmtId="0" fontId="20" fillId="10" borderId="0" xfId="0" applyFont="1" applyFill="1" applyAlignment="1">
      <alignment vertical="center" wrapText="1"/>
    </xf>
    <xf numFmtId="0" fontId="20" fillId="11" borderId="7" xfId="0" applyFont="1" applyFill="1" applyBorder="1" applyAlignment="1">
      <alignment horizontal="center" vertical="center" wrapText="1"/>
    </xf>
    <xf numFmtId="49" fontId="19" fillId="10" borderId="6" xfId="0" applyNumberFormat="1" applyFont="1" applyFill="1" applyBorder="1" applyAlignment="1">
      <alignment horizontal="center" vertical="center" wrapText="1"/>
    </xf>
    <xf numFmtId="0" fontId="20" fillId="10" borderId="0" xfId="0" applyFont="1" applyFill="1" applyAlignment="1">
      <alignment horizontal="center" vertical="center" wrapText="1"/>
    </xf>
    <xf numFmtId="0" fontId="20" fillId="10" borderId="7" xfId="0" applyFont="1" applyFill="1" applyBorder="1" applyAlignment="1">
      <alignment horizontal="center" vertical="center" wrapText="1"/>
    </xf>
    <xf numFmtId="49" fontId="19" fillId="10" borderId="8" xfId="0" applyNumberFormat="1" applyFont="1" applyFill="1" applyBorder="1" applyAlignment="1">
      <alignment horizontal="center" vertical="center" wrapText="1"/>
    </xf>
    <xf numFmtId="0" fontId="20" fillId="10" borderId="9" xfId="0" applyFont="1" applyFill="1" applyBorder="1" applyAlignment="1">
      <alignment horizontal="center" vertical="center" wrapText="1"/>
    </xf>
    <xf numFmtId="0" fontId="20" fillId="10" borderId="9" xfId="0" applyFont="1" applyFill="1" applyBorder="1" applyAlignment="1">
      <alignment vertical="center" wrapText="1"/>
    </xf>
    <xf numFmtId="0" fontId="20" fillId="10" borderId="10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21" fillId="7" borderId="8" xfId="8" applyFont="1" applyFill="1" applyBorder="1" applyProtection="1">
      <protection hidden="1"/>
    </xf>
    <xf numFmtId="0" fontId="22" fillId="7" borderId="9" xfId="6" applyFont="1" applyFill="1" applyBorder="1" applyAlignment="1" applyProtection="1">
      <alignment horizontal="right" vertical="center" indent="1"/>
      <protection hidden="1"/>
    </xf>
    <xf numFmtId="39" fontId="23" fillId="7" borderId="9" xfId="1" applyNumberFormat="1" applyFont="1" applyFill="1" applyBorder="1" applyAlignment="1" applyProtection="1">
      <alignment vertical="top"/>
      <protection hidden="1"/>
    </xf>
    <xf numFmtId="0" fontId="24" fillId="0" borderId="0" xfId="9" applyFont="1" applyAlignment="1">
      <alignment vertical="center"/>
    </xf>
    <xf numFmtId="0" fontId="14" fillId="0" borderId="0" xfId="0" applyFont="1"/>
    <xf numFmtId="165" fontId="14" fillId="0" borderId="0" xfId="0" applyNumberFormat="1" applyFont="1"/>
    <xf numFmtId="49" fontId="19" fillId="11" borderId="0" xfId="0" applyNumberFormat="1" applyFont="1" applyFill="1" applyAlignment="1">
      <alignment horizontal="center" vertical="center" wrapText="1"/>
    </xf>
    <xf numFmtId="49" fontId="19" fillId="10" borderId="0" xfId="0" applyNumberFormat="1" applyFont="1" applyFill="1" applyAlignment="1">
      <alignment horizontal="center" vertical="center" wrapText="1"/>
    </xf>
    <xf numFmtId="49" fontId="19" fillId="10" borderId="9" xfId="0" applyNumberFormat="1" applyFont="1" applyFill="1" applyBorder="1" applyAlignment="1">
      <alignment horizontal="center" vertical="center" wrapText="1"/>
    </xf>
    <xf numFmtId="49" fontId="19" fillId="12" borderId="6" xfId="0" applyNumberFormat="1" applyFont="1" applyFill="1" applyBorder="1" applyAlignment="1">
      <alignment horizontal="center" vertical="center" wrapText="1"/>
    </xf>
    <xf numFmtId="0" fontId="20" fillId="12" borderId="0" xfId="0" applyFont="1" applyFill="1" applyAlignment="1">
      <alignment horizontal="center" vertical="center" wrapText="1"/>
    </xf>
    <xf numFmtId="49" fontId="19" fillId="12" borderId="0" xfId="0" applyNumberFormat="1" applyFont="1" applyFill="1" applyAlignment="1">
      <alignment horizontal="center" vertical="center" wrapText="1"/>
    </xf>
    <xf numFmtId="0" fontId="20" fillId="12" borderId="7" xfId="0" applyFont="1" applyFill="1" applyBorder="1" applyAlignment="1">
      <alignment horizontal="center" vertical="center" wrapText="1"/>
    </xf>
    <xf numFmtId="164" fontId="8" fillId="4" borderId="13" xfId="5" applyNumberFormat="1" applyFont="1" applyBorder="1" applyAlignment="1">
      <alignment horizontal="center" vertical="center"/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0" fillId="13" borderId="15" xfId="0" applyFill="1" applyBorder="1"/>
    <xf numFmtId="0" fontId="0" fillId="13" borderId="16" xfId="0" applyFill="1" applyBorder="1"/>
    <xf numFmtId="0" fontId="0" fillId="13" borderId="17" xfId="0" applyFill="1" applyBorder="1"/>
    <xf numFmtId="0" fontId="0" fillId="14" borderId="14" xfId="0" applyFill="1" applyBorder="1" applyProtection="1">
      <protection locked="0"/>
    </xf>
    <xf numFmtId="164" fontId="8" fillId="15" borderId="18" xfId="4" applyNumberFormat="1" applyFont="1" applyFill="1" applyBorder="1" applyAlignment="1">
      <alignment horizontal="center" vertical="center"/>
    </xf>
    <xf numFmtId="0" fontId="25" fillId="16" borderId="19" xfId="5" applyFont="1" applyFill="1" applyBorder="1" applyAlignment="1" applyProtection="1">
      <alignment horizontal="center" vertical="center"/>
    </xf>
    <xf numFmtId="0" fontId="25" fillId="16" borderId="20" xfId="5" applyFont="1" applyFill="1" applyBorder="1" applyAlignment="1" applyProtection="1">
      <alignment horizontal="center" vertical="center"/>
    </xf>
    <xf numFmtId="0" fontId="18" fillId="16" borderId="11" xfId="0" applyFont="1" applyFill="1" applyBorder="1" applyAlignment="1">
      <alignment horizontal="left" vertical="center"/>
    </xf>
    <xf numFmtId="0" fontId="18" fillId="16" borderId="0" xfId="0" applyFont="1" applyFill="1" applyAlignment="1">
      <alignment horizontal="left" vertical="center"/>
    </xf>
    <xf numFmtId="0" fontId="0" fillId="16" borderId="0" xfId="0" applyFill="1"/>
    <xf numFmtId="0" fontId="0" fillId="16" borderId="11" xfId="0" applyFill="1" applyBorder="1"/>
    <xf numFmtId="0" fontId="26" fillId="16" borderId="0" xfId="0" applyFont="1" applyFill="1"/>
    <xf numFmtId="0" fontId="12" fillId="16" borderId="6" xfId="8" applyFont="1" applyFill="1" applyBorder="1" applyProtection="1">
      <protection hidden="1"/>
    </xf>
    <xf numFmtId="0" fontId="6" fillId="16" borderId="0" xfId="6" applyFill="1" applyBorder="1" applyAlignment="1" applyProtection="1">
      <alignment horizontal="right" vertical="center" indent="1"/>
      <protection hidden="1"/>
    </xf>
    <xf numFmtId="39" fontId="13" fillId="16" borderId="0" xfId="1" applyNumberFormat="1" applyFont="1" applyFill="1" applyBorder="1" applyAlignment="1" applyProtection="1">
      <alignment vertical="top"/>
      <protection hidden="1"/>
    </xf>
    <xf numFmtId="0" fontId="27" fillId="16" borderId="0" xfId="0" applyFont="1" applyFill="1"/>
    <xf numFmtId="0" fontId="27" fillId="16" borderId="11" xfId="0" applyFont="1" applyFill="1" applyBorder="1"/>
    <xf numFmtId="0" fontId="26" fillId="16" borderId="6" xfId="0" applyFont="1" applyFill="1" applyBorder="1"/>
    <xf numFmtId="0" fontId="26" fillId="16" borderId="8" xfId="0" applyFont="1" applyFill="1" applyBorder="1"/>
    <xf numFmtId="0" fontId="26" fillId="16" borderId="9" xfId="0" applyFont="1" applyFill="1" applyBorder="1"/>
    <xf numFmtId="0" fontId="0" fillId="16" borderId="9" xfId="0" applyFill="1" applyBorder="1"/>
    <xf numFmtId="2" fontId="11" fillId="17" borderId="12" xfId="9" applyNumberFormat="1" applyFont="1" applyFill="1" applyBorder="1" applyAlignment="1">
      <alignment horizontal="center" vertical="center"/>
    </xf>
    <xf numFmtId="164" fontId="9" fillId="17" borderId="21" xfId="2" applyNumberFormat="1" applyFont="1" applyFill="1" applyBorder="1" applyAlignment="1">
      <alignment horizontal="center" vertical="center"/>
    </xf>
    <xf numFmtId="0" fontId="0" fillId="16" borderId="0" xfId="0" applyFill="1" applyAlignment="1">
      <alignment horizontal="center" vertical="center"/>
    </xf>
    <xf numFmtId="166" fontId="0" fillId="16" borderId="0" xfId="0" applyNumberFormat="1" applyFill="1" applyAlignment="1">
      <alignment horizontal="center" vertical="center"/>
    </xf>
    <xf numFmtId="0" fontId="28" fillId="14" borderId="22" xfId="0" applyFont="1" applyFill="1" applyBorder="1" applyAlignment="1">
      <alignment horizontal="center" vertical="center"/>
    </xf>
    <xf numFmtId="0" fontId="28" fillId="14" borderId="23" xfId="0" applyFont="1" applyFill="1" applyBorder="1" applyAlignment="1">
      <alignment horizontal="center"/>
    </xf>
    <xf numFmtId="0" fontId="28" fillId="14" borderId="4" xfId="0" applyFont="1" applyFill="1" applyBorder="1" applyAlignment="1">
      <alignment horizontal="center"/>
    </xf>
    <xf numFmtId="166" fontId="29" fillId="16" borderId="0" xfId="0" applyNumberFormat="1" applyFont="1" applyFill="1" applyAlignment="1">
      <alignment horizontal="center" vertical="center"/>
    </xf>
    <xf numFmtId="0" fontId="15" fillId="16" borderId="0" xfId="0" applyFont="1" applyFill="1" applyAlignment="1">
      <alignment horizontal="center"/>
    </xf>
    <xf numFmtId="0" fontId="29" fillId="16" borderId="0" xfId="0" applyFont="1" applyFill="1" applyAlignment="1" applyProtection="1">
      <alignment horizontal="center" vertical="center"/>
      <protection locked="0"/>
    </xf>
    <xf numFmtId="0" fontId="28" fillId="14" borderId="13" xfId="0" applyFont="1" applyFill="1" applyBorder="1"/>
    <xf numFmtId="0" fontId="28" fillId="14" borderId="3" xfId="0" applyFont="1" applyFill="1" applyBorder="1" applyAlignment="1">
      <alignment horizontal="center" vertical="center"/>
    </xf>
    <xf numFmtId="0" fontId="0" fillId="18" borderId="0" xfId="0" applyFill="1"/>
    <xf numFmtId="0" fontId="0" fillId="19" borderId="0" xfId="0" applyFill="1" applyAlignment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  <protection locked="0"/>
    </xf>
    <xf numFmtId="164" fontId="0" fillId="0" borderId="25" xfId="0" applyNumberFormat="1" applyBorder="1" applyAlignment="1" applyProtection="1">
      <alignment horizontal="center" vertical="center"/>
      <protection locked="0"/>
    </xf>
    <xf numFmtId="166" fontId="0" fillId="20" borderId="0" xfId="0" applyNumberFormat="1" applyFill="1" applyAlignment="1">
      <alignment horizontal="center" vertical="center"/>
    </xf>
    <xf numFmtId="4" fontId="0" fillId="0" borderId="24" xfId="0" applyNumberFormat="1" applyBorder="1" applyAlignment="1" applyProtection="1">
      <alignment horizontal="center" vertical="center"/>
      <protection locked="0"/>
    </xf>
    <xf numFmtId="4" fontId="0" fillId="0" borderId="25" xfId="0" applyNumberFormat="1" applyBorder="1" applyAlignment="1" applyProtection="1">
      <alignment horizontal="center" vertical="center"/>
      <protection locked="0"/>
    </xf>
    <xf numFmtId="0" fontId="0" fillId="20" borderId="0" xfId="0" applyFill="1"/>
    <xf numFmtId="166" fontId="0" fillId="0" borderId="0" xfId="0" applyNumberFormat="1" applyAlignment="1">
      <alignment horizontal="center" vertical="center"/>
    </xf>
    <xf numFmtId="166" fontId="0" fillId="0" borderId="24" xfId="0" applyNumberFormat="1" applyBorder="1" applyAlignment="1" applyProtection="1">
      <alignment horizontal="center" vertical="center"/>
      <protection locked="0"/>
    </xf>
    <xf numFmtId="166" fontId="0" fillId="0" borderId="25" xfId="0" applyNumberFormat="1" applyBorder="1" applyAlignment="1" applyProtection="1">
      <alignment horizontal="center" vertical="center"/>
      <protection locked="0"/>
    </xf>
    <xf numFmtId="0" fontId="28" fillId="0" borderId="0" xfId="0" applyFont="1" applyAlignment="1">
      <alignment horizontal="center" vertical="center"/>
    </xf>
    <xf numFmtId="0" fontId="18" fillId="0" borderId="14" xfId="0" applyFont="1" applyBorder="1" applyAlignment="1" applyProtection="1">
      <alignment horizontal="center" vertical="center"/>
      <protection locked="0"/>
    </xf>
    <xf numFmtId="0" fontId="0" fillId="16" borderId="5" xfId="0" applyFill="1" applyBorder="1"/>
    <xf numFmtId="0" fontId="16" fillId="21" borderId="15" xfId="0" applyFont="1" applyFill="1" applyBorder="1" applyAlignment="1">
      <alignment horizontal="center" vertical="center"/>
    </xf>
    <xf numFmtId="0" fontId="16" fillId="21" borderId="14" xfId="0" applyFont="1" applyFill="1" applyBorder="1" applyAlignment="1">
      <alignment horizontal="center" vertical="center"/>
    </xf>
    <xf numFmtId="2" fontId="18" fillId="0" borderId="14" xfId="0" applyNumberFormat="1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center" vertical="center"/>
      <protection locked="0"/>
    </xf>
    <xf numFmtId="0" fontId="0" fillId="22" borderId="14" xfId="0" applyFill="1" applyBorder="1" applyAlignment="1">
      <alignment horizontal="center" vertical="center"/>
    </xf>
    <xf numFmtId="0" fontId="0" fillId="16" borderId="10" xfId="0" applyFill="1" applyBorder="1"/>
    <xf numFmtId="0" fontId="17" fillId="15" borderId="14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7" fillId="0" borderId="30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6" fillId="15" borderId="14" xfId="0" applyFont="1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164" fontId="16" fillId="15" borderId="35" xfId="0" applyNumberFormat="1" applyFont="1" applyFill="1" applyBorder="1" applyAlignment="1">
      <alignment horizontal="center" vertical="center"/>
    </xf>
    <xf numFmtId="0" fontId="0" fillId="14" borderId="0" xfId="0" applyFill="1" applyAlignment="1" applyProtection="1">
      <alignment horizontal="center" vertical="center"/>
      <protection locked="0"/>
    </xf>
    <xf numFmtId="0" fontId="0" fillId="14" borderId="12" xfId="0" applyFill="1" applyBorder="1" applyProtection="1">
      <protection locked="0"/>
    </xf>
    <xf numFmtId="2" fontId="8" fillId="0" borderId="26" xfId="1" applyNumberFormat="1" applyFont="1" applyFill="1" applyBorder="1" applyAlignment="1" applyProtection="1">
      <alignment horizontal="center" vertical="center"/>
      <protection locked="0"/>
    </xf>
    <xf numFmtId="2" fontId="8" fillId="0" borderId="29" xfId="1" applyNumberFormat="1" applyFont="1" applyFill="1" applyBorder="1" applyAlignment="1" applyProtection="1">
      <alignment horizontal="center" vertical="center"/>
      <protection locked="0"/>
    </xf>
    <xf numFmtId="2" fontId="9" fillId="0" borderId="29" xfId="8" applyNumberFormat="1" applyFont="1" applyBorder="1" applyAlignment="1" applyProtection="1">
      <alignment horizontal="center" vertical="center"/>
      <protection locked="0"/>
    </xf>
    <xf numFmtId="2" fontId="9" fillId="0" borderId="36" xfId="8" applyNumberFormat="1" applyFont="1" applyBorder="1" applyAlignment="1" applyProtection="1">
      <alignment horizontal="center" vertical="center"/>
      <protection locked="0"/>
    </xf>
    <xf numFmtId="2" fontId="9" fillId="0" borderId="34" xfId="8" applyNumberFormat="1" applyFont="1" applyBorder="1" applyAlignment="1" applyProtection="1">
      <alignment horizontal="center" vertical="center"/>
      <protection locked="0"/>
    </xf>
    <xf numFmtId="2" fontId="16" fillId="0" borderId="23" xfId="0" applyNumberFormat="1" applyFont="1" applyBorder="1" applyAlignment="1" applyProtection="1">
      <alignment horizontal="center" vertical="center"/>
      <protection locked="0"/>
    </xf>
    <xf numFmtId="4" fontId="16" fillId="0" borderId="22" xfId="0" applyNumberFormat="1" applyFont="1" applyBorder="1" applyAlignment="1" applyProtection="1">
      <alignment horizontal="center" vertical="center"/>
      <protection locked="0"/>
    </xf>
    <xf numFmtId="2" fontId="0" fillId="23" borderId="2" xfId="0" applyNumberFormat="1" applyFill="1" applyBorder="1" applyAlignment="1">
      <alignment horizontal="center" vertical="center"/>
    </xf>
    <xf numFmtId="2" fontId="0" fillId="23" borderId="37" xfId="0" applyNumberFormat="1" applyFill="1" applyBorder="1" applyAlignment="1">
      <alignment horizontal="center" vertical="center"/>
    </xf>
    <xf numFmtId="166" fontId="28" fillId="14" borderId="14" xfId="0" applyNumberFormat="1" applyFont="1" applyFill="1" applyBorder="1" applyAlignment="1">
      <alignment horizontal="center" vertical="center"/>
    </xf>
    <xf numFmtId="164" fontId="0" fillId="0" borderId="38" xfId="0" applyNumberFormat="1" applyBorder="1" applyAlignment="1" applyProtection="1">
      <alignment horizontal="center" vertical="center"/>
      <protection locked="0"/>
    </xf>
    <xf numFmtId="166" fontId="28" fillId="24" borderId="14" xfId="0" applyNumberFormat="1" applyFont="1" applyFill="1" applyBorder="1" applyAlignment="1">
      <alignment horizontal="center" vertical="center"/>
    </xf>
    <xf numFmtId="164" fontId="0" fillId="0" borderId="39" xfId="0" applyNumberFormat="1" applyBorder="1" applyAlignment="1" applyProtection="1">
      <alignment horizontal="center" vertical="center"/>
      <protection locked="0"/>
    </xf>
    <xf numFmtId="0" fontId="28" fillId="24" borderId="14" xfId="0" applyFont="1" applyFill="1" applyBorder="1" applyAlignment="1">
      <alignment horizontal="center" vertical="center"/>
    </xf>
    <xf numFmtId="166" fontId="30" fillId="14" borderId="14" xfId="0" applyNumberFormat="1" applyFont="1" applyFill="1" applyBorder="1" applyAlignment="1">
      <alignment horizontal="center" vertical="center"/>
    </xf>
    <xf numFmtId="0" fontId="27" fillId="0" borderId="0" xfId="0" applyFont="1"/>
    <xf numFmtId="0" fontId="14" fillId="0" borderId="0" xfId="0" applyFont="1" applyAlignment="1">
      <alignment horizontal="center" vertical="center"/>
    </xf>
    <xf numFmtId="2" fontId="14" fillId="0" borderId="0" xfId="0" applyNumberFormat="1" applyFont="1"/>
    <xf numFmtId="10" fontId="14" fillId="0" borderId="0" xfId="0" applyNumberFormat="1" applyFont="1"/>
    <xf numFmtId="1" fontId="14" fillId="0" borderId="0" xfId="0" applyNumberFormat="1" applyFont="1"/>
    <xf numFmtId="2" fontId="14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10" fontId="14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1" fontId="34" fillId="16" borderId="0" xfId="0" applyNumberFormat="1" applyFont="1" applyFill="1" applyAlignment="1">
      <alignment horizontal="center" vertical="center"/>
    </xf>
    <xf numFmtId="2" fontId="17" fillId="22" borderId="43" xfId="0" applyNumberFormat="1" applyFont="1" applyFill="1" applyBorder="1" applyAlignment="1">
      <alignment horizontal="center" vertical="center"/>
    </xf>
    <xf numFmtId="2" fontId="18" fillId="0" borderId="33" xfId="0" applyNumberFormat="1" applyFont="1" applyBorder="1" applyAlignment="1" applyProtection="1">
      <alignment horizontal="center" vertical="center"/>
      <protection locked="0"/>
    </xf>
    <xf numFmtId="2" fontId="18" fillId="0" borderId="44" xfId="0" applyNumberFormat="1" applyFont="1" applyBorder="1" applyAlignment="1" applyProtection="1">
      <alignment horizontal="center" vertical="center"/>
      <protection locked="0"/>
    </xf>
    <xf numFmtId="2" fontId="18" fillId="0" borderId="32" xfId="0" applyNumberFormat="1" applyFont="1" applyBorder="1" applyAlignment="1" applyProtection="1">
      <alignment horizontal="center" vertical="center"/>
      <protection locked="0"/>
    </xf>
    <xf numFmtId="0" fontId="17" fillId="0" borderId="44" xfId="0" applyFont="1" applyBorder="1" applyAlignment="1" applyProtection="1">
      <alignment horizontal="center" vertical="center"/>
      <protection locked="0"/>
    </xf>
    <xf numFmtId="167" fontId="18" fillId="22" borderId="39" xfId="0" applyNumberFormat="1" applyFont="1" applyFill="1" applyBorder="1" applyAlignment="1">
      <alignment horizontal="center" vertical="center"/>
    </xf>
    <xf numFmtId="167" fontId="18" fillId="22" borderId="38" xfId="0" applyNumberFormat="1" applyFont="1" applyFill="1" applyBorder="1" applyAlignment="1">
      <alignment horizontal="center" vertical="center"/>
    </xf>
    <xf numFmtId="167" fontId="17" fillId="22" borderId="33" xfId="0" applyNumberFormat="1" applyFont="1" applyFill="1" applyBorder="1" applyAlignment="1">
      <alignment horizontal="center" vertical="center"/>
    </xf>
    <xf numFmtId="1" fontId="17" fillId="22" borderId="27" xfId="0" applyNumberFormat="1" applyFont="1" applyFill="1" applyBorder="1" applyAlignment="1">
      <alignment horizontal="center" vertical="center"/>
    </xf>
    <xf numFmtId="1" fontId="17" fillId="0" borderId="19" xfId="0" applyNumberFormat="1" applyFont="1" applyBorder="1" applyAlignment="1" applyProtection="1">
      <alignment horizontal="center" vertical="center"/>
      <protection locked="0" hidden="1"/>
    </xf>
    <xf numFmtId="2" fontId="35" fillId="0" borderId="34" xfId="0" applyNumberFormat="1" applyFont="1" applyBorder="1" applyAlignment="1" applyProtection="1">
      <alignment horizontal="center" vertical="center"/>
      <protection locked="0" hidden="1"/>
    </xf>
    <xf numFmtId="0" fontId="15" fillId="16" borderId="0" xfId="0" applyFont="1" applyFill="1" applyAlignment="1">
      <alignment horizontal="center" vertical="center"/>
    </xf>
    <xf numFmtId="2" fontId="18" fillId="0" borderId="28" xfId="0" applyNumberFormat="1" applyFont="1" applyBorder="1" applyAlignment="1" applyProtection="1">
      <alignment horizontal="center" vertical="center"/>
      <protection locked="0"/>
    </xf>
    <xf numFmtId="2" fontId="18" fillId="0" borderId="2" xfId="0" applyNumberFormat="1" applyFont="1" applyBorder="1" applyAlignment="1" applyProtection="1">
      <alignment horizontal="center" vertical="center"/>
      <protection locked="0"/>
    </xf>
    <xf numFmtId="2" fontId="18" fillId="0" borderId="30" xfId="0" applyNumberFormat="1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167" fontId="17" fillId="22" borderId="28" xfId="0" applyNumberFormat="1" applyFont="1" applyFill="1" applyBorder="1" applyAlignment="1">
      <alignment horizontal="center" vertical="center"/>
    </xf>
    <xf numFmtId="2" fontId="35" fillId="0" borderId="29" xfId="0" applyNumberFormat="1" applyFont="1" applyBorder="1" applyAlignment="1" applyProtection="1">
      <alignment horizontal="center" vertical="center"/>
      <protection locked="0" hidden="1"/>
    </xf>
    <xf numFmtId="0" fontId="0" fillId="0" borderId="2" xfId="0" applyBorder="1" applyProtection="1">
      <protection locked="0"/>
    </xf>
    <xf numFmtId="20" fontId="0" fillId="0" borderId="2" xfId="0" applyNumberFormat="1" applyBorder="1" applyProtection="1">
      <protection locked="0"/>
    </xf>
    <xf numFmtId="2" fontId="18" fillId="0" borderId="45" xfId="0" applyNumberFormat="1" applyFont="1" applyBorder="1" applyAlignment="1" applyProtection="1">
      <alignment horizontal="center" vertical="center"/>
      <protection locked="0" hidden="1"/>
    </xf>
    <xf numFmtId="0" fontId="17" fillId="0" borderId="27" xfId="0" applyFont="1" applyBorder="1" applyAlignment="1" applyProtection="1">
      <alignment horizontal="center" vertical="center"/>
      <protection locked="0" hidden="1"/>
    </xf>
    <xf numFmtId="2" fontId="18" fillId="0" borderId="37" xfId="0" applyNumberFormat="1" applyFont="1" applyBorder="1" applyAlignment="1" applyProtection="1">
      <alignment horizontal="center" vertical="center"/>
      <protection locked="0"/>
    </xf>
    <xf numFmtId="2" fontId="18" fillId="0" borderId="45" xfId="0" applyNumberFormat="1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167" fontId="17" fillId="22" borderId="4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17" fillId="16" borderId="0" xfId="0" applyFont="1" applyFill="1" applyAlignment="1">
      <alignment horizontal="center" vertical="center"/>
    </xf>
    <xf numFmtId="0" fontId="17" fillId="19" borderId="4" xfId="0" applyFont="1" applyFill="1" applyBorder="1" applyAlignment="1">
      <alignment horizontal="center" vertical="center"/>
    </xf>
    <xf numFmtId="0" fontId="17" fillId="14" borderId="4" xfId="0" applyFont="1" applyFill="1" applyBorder="1" applyAlignment="1">
      <alignment horizontal="center" vertical="center"/>
    </xf>
    <xf numFmtId="0" fontId="17" fillId="14" borderId="14" xfId="0" applyFont="1" applyFill="1" applyBorder="1" applyAlignment="1">
      <alignment horizontal="center" vertical="center"/>
    </xf>
    <xf numFmtId="0" fontId="17" fillId="14" borderId="13" xfId="0" applyFont="1" applyFill="1" applyBorder="1" applyAlignment="1">
      <alignment horizontal="center" vertical="center"/>
    </xf>
    <xf numFmtId="0" fontId="17" fillId="24" borderId="13" xfId="0" applyFont="1" applyFill="1" applyBorder="1" applyAlignment="1">
      <alignment horizontal="center" vertical="center"/>
    </xf>
    <xf numFmtId="0" fontId="17" fillId="24" borderId="4" xfId="0" applyFont="1" applyFill="1" applyBorder="1" applyAlignment="1">
      <alignment horizontal="center" vertical="center"/>
    </xf>
    <xf numFmtId="0" fontId="17" fillId="24" borderId="14" xfId="0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2" fontId="34" fillId="0" borderId="0" xfId="0" applyNumberFormat="1" applyFont="1" applyAlignment="1">
      <alignment vertical="center"/>
    </xf>
    <xf numFmtId="0" fontId="17" fillId="16" borderId="0" xfId="0" applyFont="1" applyFill="1" applyAlignment="1">
      <alignment vertical="center"/>
    </xf>
    <xf numFmtId="0" fontId="17" fillId="25" borderId="14" xfId="0" applyFont="1" applyFill="1" applyBorder="1" applyAlignment="1">
      <alignment vertical="center"/>
    </xf>
    <xf numFmtId="0" fontId="17" fillId="26" borderId="4" xfId="0" applyFont="1" applyFill="1" applyBorder="1" applyAlignment="1">
      <alignment vertical="center"/>
    </xf>
    <xf numFmtId="0" fontId="17" fillId="26" borderId="13" xfId="0" applyFont="1" applyFill="1" applyBorder="1" applyAlignment="1">
      <alignment vertical="center"/>
    </xf>
    <xf numFmtId="0" fontId="16" fillId="27" borderId="13" xfId="0" applyFont="1" applyFill="1" applyBorder="1" applyAlignment="1">
      <alignment horizontal="center" vertical="center"/>
    </xf>
    <xf numFmtId="0" fontId="16" fillId="27" borderId="14" xfId="0" applyFont="1" applyFill="1" applyBorder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19" fillId="16" borderId="0" xfId="0" applyFont="1" applyFill="1" applyAlignment="1">
      <alignment horizontal="center" vertical="center"/>
    </xf>
    <xf numFmtId="2" fontId="18" fillId="16" borderId="0" xfId="0" applyNumberFormat="1" applyFont="1" applyFill="1" applyAlignment="1">
      <alignment horizontal="center" vertical="center"/>
    </xf>
    <xf numFmtId="2" fontId="18" fillId="27" borderId="14" xfId="0" applyNumberFormat="1" applyFont="1" applyFill="1" applyBorder="1" applyAlignment="1">
      <alignment horizontal="center" vertical="center"/>
    </xf>
    <xf numFmtId="0" fontId="35" fillId="24" borderId="14" xfId="0" applyFont="1" applyFill="1" applyBorder="1" applyAlignment="1">
      <alignment horizontal="right" vertical="center"/>
    </xf>
    <xf numFmtId="2" fontId="0" fillId="27" borderId="14" xfId="0" applyNumberFormat="1" applyFill="1" applyBorder="1" applyAlignment="1">
      <alignment horizontal="center" vertical="center"/>
    </xf>
    <xf numFmtId="1" fontId="0" fillId="27" borderId="14" xfId="0" applyNumberFormat="1" applyFill="1" applyBorder="1" applyAlignment="1">
      <alignment horizontal="center" vertical="center"/>
    </xf>
    <xf numFmtId="0" fontId="0" fillId="16" borderId="0" xfId="0" applyFill="1" applyAlignment="1">
      <alignment vertical="center"/>
    </xf>
    <xf numFmtId="2" fontId="18" fillId="16" borderId="4" xfId="0" applyNumberFormat="1" applyFont="1" applyFill="1" applyBorder="1" applyAlignment="1">
      <alignment vertical="center"/>
    </xf>
    <xf numFmtId="8" fontId="28" fillId="16" borderId="0" xfId="0" applyNumberFormat="1" applyFont="1" applyFill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0" fontId="35" fillId="24" borderId="14" xfId="0" applyFont="1" applyFill="1" applyBorder="1" applyAlignment="1">
      <alignment horizontal="center" vertical="center"/>
    </xf>
    <xf numFmtId="2" fontId="18" fillId="13" borderId="4" xfId="0" applyNumberFormat="1" applyFont="1" applyFill="1" applyBorder="1" applyAlignment="1" applyProtection="1">
      <alignment vertical="center"/>
      <protection locked="0"/>
    </xf>
    <xf numFmtId="167" fontId="35" fillId="27" borderId="10" xfId="0" applyNumberFormat="1" applyFont="1" applyFill="1" applyBorder="1" applyAlignment="1">
      <alignment horizontal="center" vertical="center"/>
    </xf>
    <xf numFmtId="0" fontId="0" fillId="16" borderId="4" xfId="0" applyFill="1" applyBorder="1" applyAlignment="1">
      <alignment vertical="center"/>
    </xf>
    <xf numFmtId="0" fontId="0" fillId="16" borderId="3" xfId="0" applyFill="1" applyBorder="1" applyAlignment="1">
      <alignment vertical="center"/>
    </xf>
    <xf numFmtId="167" fontId="38" fillId="0" borderId="4" xfId="0" applyNumberFormat="1" applyFont="1" applyBorder="1" applyAlignment="1" applyProtection="1">
      <alignment horizontal="center" vertical="center"/>
      <protection locked="0"/>
    </xf>
    <xf numFmtId="0" fontId="0" fillId="16" borderId="7" xfId="0" applyFill="1" applyBorder="1"/>
    <xf numFmtId="0" fontId="14" fillId="16" borderId="7" xfId="0" applyFont="1" applyFill="1" applyBorder="1" applyAlignment="1">
      <alignment horizontal="left" vertical="center"/>
    </xf>
    <xf numFmtId="0" fontId="14" fillId="16" borderId="14" xfId="0" applyFont="1" applyFill="1" applyBorder="1" applyAlignment="1">
      <alignment horizontal="left" vertical="center"/>
    </xf>
    <xf numFmtId="167" fontId="35" fillId="27" borderId="4" xfId="0" applyNumberFormat="1" applyFont="1" applyFill="1" applyBorder="1" applyAlignment="1">
      <alignment horizontal="center" vertical="center"/>
    </xf>
    <xf numFmtId="0" fontId="0" fillId="15" borderId="14" xfId="0" applyFill="1" applyBorder="1" applyAlignment="1">
      <alignment horizontal="center" vertical="center"/>
    </xf>
    <xf numFmtId="0" fontId="18" fillId="0" borderId="4" xfId="0" applyFont="1" applyBorder="1" applyAlignment="1" applyProtection="1">
      <alignment horizontal="center" vertical="center"/>
      <protection locked="0"/>
    </xf>
    <xf numFmtId="0" fontId="0" fillId="16" borderId="12" xfId="0" applyFill="1" applyBorder="1"/>
    <xf numFmtId="0" fontId="18" fillId="16" borderId="17" xfId="0" applyFont="1" applyFill="1" applyBorder="1" applyAlignment="1" applyProtection="1">
      <alignment horizontal="center" vertical="center"/>
      <protection locked="0"/>
    </xf>
    <xf numFmtId="167" fontId="18" fillId="0" borderId="4" xfId="0" applyNumberFormat="1" applyFont="1" applyBorder="1" applyAlignment="1" applyProtection="1">
      <alignment horizontal="center" vertical="center"/>
      <protection locked="0" hidden="1"/>
    </xf>
    <xf numFmtId="0" fontId="0" fillId="15" borderId="17" xfId="0" applyFill="1" applyBorder="1" applyAlignment="1">
      <alignment horizontal="center" vertical="center"/>
    </xf>
    <xf numFmtId="0" fontId="16" fillId="16" borderId="15" xfId="0" applyFont="1" applyFill="1" applyBorder="1" applyAlignment="1">
      <alignment horizontal="center" vertical="center"/>
    </xf>
    <xf numFmtId="0" fontId="0" fillId="29" borderId="14" xfId="0" applyFill="1" applyBorder="1" applyAlignment="1" applyProtection="1">
      <alignment horizontal="center" vertical="center"/>
      <protection locked="0"/>
    </xf>
    <xf numFmtId="0" fontId="14" fillId="16" borderId="14" xfId="0" applyFont="1" applyFill="1" applyBorder="1" applyAlignment="1">
      <alignment horizontal="right" vertical="center"/>
    </xf>
    <xf numFmtId="0" fontId="14" fillId="18" borderId="0" xfId="0" applyFont="1" applyFill="1"/>
    <xf numFmtId="0" fontId="14" fillId="18" borderId="0" xfId="0" applyFont="1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17" fillId="0" borderId="19" xfId="0" applyFont="1" applyBorder="1" applyAlignment="1" applyProtection="1">
      <alignment horizontal="center" vertical="center"/>
      <protection locked="0" hidden="1"/>
    </xf>
    <xf numFmtId="0" fontId="17" fillId="0" borderId="24" xfId="0" applyFont="1" applyBorder="1" applyAlignment="1" applyProtection="1">
      <alignment horizontal="center" vertical="center"/>
      <protection locked="0"/>
    </xf>
    <xf numFmtId="0" fontId="17" fillId="0" borderId="46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 hidden="1"/>
    </xf>
    <xf numFmtId="0" fontId="17" fillId="0" borderId="38" xfId="0" applyFont="1" applyBorder="1" applyAlignment="1" applyProtection="1">
      <alignment horizontal="center" vertical="center"/>
      <protection locked="0" hidden="1"/>
    </xf>
    <xf numFmtId="0" fontId="17" fillId="0" borderId="31" xfId="0" applyFont="1" applyBorder="1" applyAlignment="1" applyProtection="1">
      <alignment horizontal="center" vertical="center"/>
      <protection locked="0" hidden="1"/>
    </xf>
    <xf numFmtId="0" fontId="17" fillId="0" borderId="39" xfId="0" applyFont="1" applyBorder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2" fontId="18" fillId="0" borderId="18" xfId="0" applyNumberFormat="1" applyFont="1" applyBorder="1" applyAlignment="1" applyProtection="1">
      <alignment horizontal="center" vertical="center"/>
      <protection locked="0" hidden="1"/>
    </xf>
    <xf numFmtId="0" fontId="17" fillId="14" borderId="5" xfId="0" applyFont="1" applyFill="1" applyBorder="1" applyAlignment="1">
      <alignment horizontal="center" vertical="center"/>
    </xf>
    <xf numFmtId="2" fontId="18" fillId="0" borderId="2" xfId="0" applyNumberFormat="1" applyFont="1" applyBorder="1" applyAlignment="1" applyProtection="1">
      <alignment horizontal="center" vertical="center"/>
      <protection locked="0" hidden="1"/>
    </xf>
    <xf numFmtId="2" fontId="18" fillId="0" borderId="37" xfId="0" applyNumberFormat="1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hidden="1"/>
    </xf>
    <xf numFmtId="0" fontId="27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4" fillId="29" borderId="0" xfId="0" applyFont="1" applyFill="1" applyProtection="1">
      <protection hidden="1"/>
    </xf>
    <xf numFmtId="0" fontId="14" fillId="29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6" borderId="0" xfId="0" applyFill="1" applyProtection="1">
      <protection hidden="1"/>
    </xf>
    <xf numFmtId="0" fontId="0" fillId="16" borderId="0" xfId="0" applyFill="1" applyAlignment="1" applyProtection="1">
      <alignment horizontal="center" vertical="center"/>
      <protection hidden="1"/>
    </xf>
    <xf numFmtId="2" fontId="14" fillId="29" borderId="0" xfId="0" applyNumberFormat="1" applyFont="1" applyFill="1" applyProtection="1">
      <protection hidden="1"/>
    </xf>
    <xf numFmtId="10" fontId="14" fillId="29" borderId="0" xfId="0" applyNumberFormat="1" applyFont="1" applyFill="1" applyProtection="1">
      <protection hidden="1"/>
    </xf>
    <xf numFmtId="1" fontId="14" fillId="29" borderId="0" xfId="0" applyNumberFormat="1" applyFont="1" applyFill="1" applyProtection="1">
      <protection hidden="1"/>
    </xf>
    <xf numFmtId="2" fontId="14" fillId="29" borderId="0" xfId="0" applyNumberFormat="1" applyFont="1" applyFill="1" applyAlignment="1" applyProtection="1">
      <alignment horizontal="center" vertical="center"/>
      <protection hidden="1"/>
    </xf>
    <xf numFmtId="1" fontId="14" fillId="29" borderId="0" xfId="0" applyNumberFormat="1" applyFont="1" applyFill="1" applyAlignment="1" applyProtection="1">
      <alignment horizontal="center" vertical="center"/>
      <protection hidden="1"/>
    </xf>
    <xf numFmtId="10" fontId="14" fillId="29" borderId="0" xfId="0" applyNumberFormat="1" applyFont="1" applyFill="1" applyAlignment="1" applyProtection="1">
      <alignment horizontal="center" vertical="center"/>
      <protection hidden="1"/>
    </xf>
    <xf numFmtId="0" fontId="19" fillId="13" borderId="0" xfId="0" applyFont="1" applyFill="1" applyAlignment="1" applyProtection="1">
      <alignment horizontal="center" vertical="center"/>
      <protection hidden="1"/>
    </xf>
    <xf numFmtId="2" fontId="17" fillId="22" borderId="0" xfId="0" applyNumberFormat="1" applyFont="1" applyFill="1" applyAlignment="1" applyProtection="1">
      <alignment horizontal="center" vertical="center"/>
      <protection hidden="1"/>
    </xf>
    <xf numFmtId="2" fontId="17" fillId="22" borderId="34" xfId="0" applyNumberFormat="1" applyFont="1" applyFill="1" applyBorder="1" applyAlignment="1" applyProtection="1">
      <alignment horizontal="center" vertical="center"/>
      <protection hidden="1"/>
    </xf>
    <xf numFmtId="1" fontId="17" fillId="22" borderId="0" xfId="0" applyNumberFormat="1" applyFont="1" applyFill="1" applyAlignment="1" applyProtection="1">
      <alignment horizontal="center" vertical="center"/>
      <protection hidden="1"/>
    </xf>
    <xf numFmtId="2" fontId="18" fillId="16" borderId="45" xfId="0" applyNumberFormat="1" applyFont="1" applyFill="1" applyBorder="1" applyAlignment="1" applyProtection="1">
      <alignment horizontal="center" vertical="center"/>
      <protection hidden="1"/>
    </xf>
    <xf numFmtId="0" fontId="35" fillId="16" borderId="2" xfId="0" applyFont="1" applyFill="1" applyBorder="1" applyAlignment="1" applyProtection="1">
      <alignment horizontal="center" vertical="center"/>
      <protection hidden="1"/>
    </xf>
    <xf numFmtId="0" fontId="17" fillId="0" borderId="32" xfId="0" applyFont="1" applyBorder="1" applyAlignment="1" applyProtection="1">
      <alignment horizontal="center" vertical="center"/>
      <protection locked="0" hidden="1"/>
    </xf>
    <xf numFmtId="8" fontId="18" fillId="22" borderId="39" xfId="0" applyNumberFormat="1" applyFont="1" applyFill="1" applyBorder="1" applyAlignment="1" applyProtection="1">
      <alignment horizontal="center" vertical="center"/>
      <protection hidden="1"/>
    </xf>
    <xf numFmtId="8" fontId="18" fillId="22" borderId="38" xfId="0" applyNumberFormat="1" applyFont="1" applyFill="1" applyBorder="1" applyAlignment="1" applyProtection="1">
      <alignment horizontal="center" vertical="center"/>
      <protection hidden="1"/>
    </xf>
    <xf numFmtId="8" fontId="18" fillId="22" borderId="33" xfId="0" applyNumberFormat="1" applyFont="1" applyFill="1" applyBorder="1" applyAlignment="1" applyProtection="1">
      <alignment horizontal="center" vertical="center"/>
      <protection hidden="1"/>
    </xf>
    <xf numFmtId="1" fontId="17" fillId="22" borderId="27" xfId="0" applyNumberFormat="1" applyFont="1" applyFill="1" applyBorder="1" applyAlignment="1" applyProtection="1">
      <alignment horizontal="center" vertical="center"/>
      <protection hidden="1"/>
    </xf>
    <xf numFmtId="2" fontId="17" fillId="16" borderId="26" xfId="0" applyNumberFormat="1" applyFont="1" applyFill="1" applyBorder="1" applyAlignment="1" applyProtection="1">
      <alignment horizontal="center" vertical="center"/>
      <protection hidden="1"/>
    </xf>
    <xf numFmtId="0" fontId="15" fillId="16" borderId="0" xfId="0" applyFont="1" applyFill="1" applyAlignment="1" applyProtection="1">
      <alignment horizontal="center" vertical="center"/>
      <protection hidden="1"/>
    </xf>
    <xf numFmtId="2" fontId="17" fillId="22" borderId="29" xfId="0" applyNumberFormat="1" applyFont="1" applyFill="1" applyBorder="1" applyAlignment="1" applyProtection="1">
      <alignment horizontal="center" vertical="center"/>
      <protection hidden="1"/>
    </xf>
    <xf numFmtId="0" fontId="17" fillId="0" borderId="30" xfId="0" applyFont="1" applyBorder="1" applyAlignment="1" applyProtection="1">
      <alignment horizontal="center" vertical="center"/>
      <protection locked="0" hidden="1"/>
    </xf>
    <xf numFmtId="8" fontId="18" fillId="22" borderId="28" xfId="0" applyNumberFormat="1" applyFont="1" applyFill="1" applyBorder="1" applyAlignment="1" applyProtection="1">
      <alignment horizontal="center" vertical="center"/>
      <protection hidden="1"/>
    </xf>
    <xf numFmtId="168" fontId="27" fillId="0" borderId="37" xfId="0" applyNumberFormat="1" applyFont="1" applyBorder="1" applyAlignment="1" applyProtection="1">
      <alignment horizontal="center" vertical="center"/>
      <protection locked="0" hidden="1"/>
    </xf>
    <xf numFmtId="2" fontId="17" fillId="22" borderId="26" xfId="0" applyNumberFormat="1" applyFont="1" applyFill="1" applyBorder="1" applyAlignment="1" applyProtection="1">
      <alignment horizontal="center" vertical="center"/>
      <protection hidden="1"/>
    </xf>
    <xf numFmtId="2" fontId="17" fillId="22" borderId="43" xfId="0" applyNumberFormat="1" applyFont="1" applyFill="1" applyBorder="1" applyAlignment="1" applyProtection="1">
      <alignment horizontal="center" vertical="center"/>
      <protection hidden="1"/>
    </xf>
    <xf numFmtId="0" fontId="35" fillId="16" borderId="37" xfId="0" applyFont="1" applyFill="1" applyBorder="1" applyAlignment="1" applyProtection="1">
      <alignment horizontal="center" vertical="center"/>
      <protection hidden="1"/>
    </xf>
    <xf numFmtId="8" fontId="18" fillId="22" borderId="45" xfId="0" applyNumberFormat="1" applyFont="1" applyFill="1" applyBorder="1" applyAlignment="1" applyProtection="1">
      <alignment horizontal="center" vertical="center"/>
      <protection hidden="1"/>
    </xf>
    <xf numFmtId="0" fontId="14" fillId="29" borderId="0" xfId="0" applyFont="1" applyFill="1" applyAlignment="1" applyProtection="1">
      <alignment vertical="center"/>
      <protection hidden="1"/>
    </xf>
    <xf numFmtId="0" fontId="17" fillId="19" borderId="0" xfId="0" applyFont="1" applyFill="1" applyAlignment="1" applyProtection="1">
      <alignment horizontal="center" vertical="center"/>
      <protection hidden="1"/>
    </xf>
    <xf numFmtId="0" fontId="17" fillId="19" borderId="7" xfId="0" applyFont="1" applyFill="1" applyBorder="1" applyAlignment="1" applyProtection="1">
      <alignment horizontal="center" vertical="center"/>
      <protection hidden="1"/>
    </xf>
    <xf numFmtId="0" fontId="17" fillId="19" borderId="10" xfId="0" applyFont="1" applyFill="1" applyBorder="1" applyAlignment="1" applyProtection="1">
      <alignment horizontal="center" vertical="center"/>
      <protection hidden="1"/>
    </xf>
    <xf numFmtId="0" fontId="17" fillId="16" borderId="10" xfId="0" applyFont="1" applyFill="1" applyBorder="1" applyAlignment="1" applyProtection="1">
      <alignment vertical="center"/>
      <protection hidden="1"/>
    </xf>
    <xf numFmtId="0" fontId="17" fillId="14" borderId="8" xfId="0" applyFont="1" applyFill="1" applyBorder="1" applyAlignment="1" applyProtection="1">
      <alignment horizontal="center" vertical="center"/>
      <protection hidden="1"/>
    </xf>
    <xf numFmtId="0" fontId="35" fillId="16" borderId="17" xfId="0" applyFont="1" applyFill="1" applyBorder="1" applyAlignment="1" applyProtection="1">
      <alignment horizontal="center" vertical="center"/>
      <protection hidden="1"/>
    </xf>
    <xf numFmtId="0" fontId="17" fillId="24" borderId="13" xfId="0" applyFont="1" applyFill="1" applyBorder="1" applyAlignment="1" applyProtection="1">
      <alignment horizontal="center" vertical="center"/>
      <protection hidden="1"/>
    </xf>
    <xf numFmtId="0" fontId="17" fillId="24" borderId="4" xfId="0" applyFont="1" applyFill="1" applyBorder="1" applyAlignment="1" applyProtection="1">
      <alignment horizontal="center" vertical="center"/>
      <protection hidden="1"/>
    </xf>
    <xf numFmtId="0" fontId="17" fillId="24" borderId="14" xfId="0" applyFont="1" applyFill="1" applyBorder="1" applyAlignment="1" applyProtection="1">
      <alignment horizontal="center" vertical="center"/>
      <protection hidden="1"/>
    </xf>
    <xf numFmtId="0" fontId="17" fillId="16" borderId="14" xfId="0" applyFont="1" applyFill="1" applyBorder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34" fillId="29" borderId="0" xfId="0" applyFont="1" applyFill="1" applyAlignment="1" applyProtection="1">
      <alignment vertical="center"/>
      <protection hidden="1"/>
    </xf>
    <xf numFmtId="2" fontId="34" fillId="29" borderId="0" xfId="0" applyNumberFormat="1" applyFont="1" applyFill="1" applyAlignment="1" applyProtection="1">
      <alignment vertical="center"/>
      <protection hidden="1"/>
    </xf>
    <xf numFmtId="0" fontId="17" fillId="15" borderId="3" xfId="0" applyFont="1" applyFill="1" applyBorder="1" applyAlignment="1" applyProtection="1">
      <alignment vertical="center"/>
      <protection hidden="1"/>
    </xf>
    <xf numFmtId="0" fontId="0" fillId="16" borderId="10" xfId="0" applyFill="1" applyBorder="1" applyProtection="1">
      <protection hidden="1"/>
    </xf>
    <xf numFmtId="0" fontId="0" fillId="16" borderId="9" xfId="0" applyFill="1" applyBorder="1" applyProtection="1">
      <protection hidden="1"/>
    </xf>
    <xf numFmtId="2" fontId="27" fillId="16" borderId="9" xfId="0" applyNumberFormat="1" applyFont="1" applyFill="1" applyBorder="1" applyAlignment="1" applyProtection="1">
      <alignment vertical="center"/>
      <protection hidden="1"/>
    </xf>
    <xf numFmtId="0" fontId="27" fillId="16" borderId="9" xfId="0" applyFont="1" applyFill="1" applyBorder="1" applyAlignment="1" applyProtection="1">
      <alignment vertical="center"/>
      <protection hidden="1"/>
    </xf>
    <xf numFmtId="0" fontId="27" fillId="16" borderId="9" xfId="0" applyFont="1" applyFill="1" applyBorder="1" applyAlignment="1" applyProtection="1">
      <alignment horizontal="center" vertical="center"/>
      <protection hidden="1"/>
    </xf>
    <xf numFmtId="0" fontId="0" fillId="16" borderId="9" xfId="0" applyFill="1" applyBorder="1" applyAlignment="1" applyProtection="1">
      <alignment horizontal="center" vertical="center"/>
      <protection hidden="1"/>
    </xf>
    <xf numFmtId="8" fontId="28" fillId="16" borderId="9" xfId="0" applyNumberFormat="1" applyFont="1" applyFill="1" applyBorder="1" applyAlignment="1" applyProtection="1">
      <alignment horizontal="center" vertical="center"/>
      <protection hidden="1"/>
    </xf>
    <xf numFmtId="0" fontId="0" fillId="16" borderId="8" xfId="0" applyFill="1" applyBorder="1" applyAlignment="1" applyProtection="1">
      <alignment horizontal="center" vertical="center"/>
      <protection hidden="1"/>
    </xf>
    <xf numFmtId="2" fontId="18" fillId="16" borderId="7" xfId="0" applyNumberFormat="1" applyFont="1" applyFill="1" applyBorder="1" applyAlignment="1" applyProtection="1">
      <alignment horizontal="center" vertical="center"/>
      <protection hidden="1"/>
    </xf>
    <xf numFmtId="2" fontId="18" fillId="27" borderId="0" xfId="0" applyNumberFormat="1" applyFont="1" applyFill="1" applyAlignment="1" applyProtection="1">
      <alignment horizontal="center" vertical="center"/>
      <protection hidden="1"/>
    </xf>
    <xf numFmtId="2" fontId="18" fillId="27" borderId="14" xfId="0" applyNumberFormat="1" applyFont="1" applyFill="1" applyBorder="1" applyAlignment="1" applyProtection="1">
      <alignment horizontal="center" vertical="center"/>
      <protection hidden="1"/>
    </xf>
    <xf numFmtId="0" fontId="33" fillId="24" borderId="14" xfId="0" applyFont="1" applyFill="1" applyBorder="1" applyAlignment="1" applyProtection="1">
      <alignment horizontal="center" vertical="center"/>
      <protection hidden="1"/>
    </xf>
    <xf numFmtId="0" fontId="15" fillId="16" borderId="9" xfId="0" applyFont="1" applyFill="1" applyBorder="1" applyAlignment="1" applyProtection="1">
      <alignment horizontal="center" vertical="center"/>
      <protection hidden="1"/>
    </xf>
    <xf numFmtId="2" fontId="18" fillId="0" borderId="14" xfId="0" applyNumberFormat="1" applyFont="1" applyBorder="1" applyAlignment="1" applyProtection="1">
      <alignment horizontal="center" vertical="center"/>
      <protection locked="0" hidden="1"/>
    </xf>
    <xf numFmtId="167" fontId="35" fillId="27" borderId="10" xfId="0" applyNumberFormat="1" applyFont="1" applyFill="1" applyBorder="1" applyAlignment="1" applyProtection="1">
      <alignment horizontal="center" vertical="center"/>
      <protection hidden="1"/>
    </xf>
    <xf numFmtId="0" fontId="16" fillId="15" borderId="14" xfId="0" applyFont="1" applyFill="1" applyBorder="1" applyAlignment="1" applyProtection="1">
      <alignment horizontal="center" vertical="center"/>
      <protection hidden="1"/>
    </xf>
    <xf numFmtId="0" fontId="0" fillId="16" borderId="6" xfId="0" applyFill="1" applyBorder="1" applyAlignment="1" applyProtection="1">
      <alignment horizontal="center" vertical="center"/>
      <protection hidden="1"/>
    </xf>
    <xf numFmtId="0" fontId="0" fillId="16" borderId="4" xfId="0" applyFill="1" applyBorder="1" applyAlignment="1" applyProtection="1">
      <alignment vertical="center"/>
      <protection hidden="1"/>
    </xf>
    <xf numFmtId="0" fontId="0" fillId="16" borderId="13" xfId="0" applyFill="1" applyBorder="1" applyAlignment="1" applyProtection="1">
      <alignment vertical="center"/>
      <protection hidden="1"/>
    </xf>
    <xf numFmtId="0" fontId="18" fillId="16" borderId="14" xfId="0" applyFont="1" applyFill="1" applyBorder="1" applyAlignment="1" applyProtection="1">
      <alignment horizontal="center" vertical="center"/>
      <protection hidden="1"/>
    </xf>
    <xf numFmtId="167" fontId="38" fillId="0" borderId="4" xfId="0" applyNumberFormat="1" applyFont="1" applyBorder="1" applyAlignment="1" applyProtection="1">
      <alignment horizontal="center" vertical="center"/>
      <protection locked="0" hidden="1"/>
    </xf>
    <xf numFmtId="0" fontId="0" fillId="16" borderId="7" xfId="0" applyFill="1" applyBorder="1" applyProtection="1">
      <protection hidden="1"/>
    </xf>
    <xf numFmtId="0" fontId="27" fillId="16" borderId="14" xfId="0" applyFont="1" applyFill="1" applyBorder="1" applyAlignment="1" applyProtection="1">
      <alignment horizontal="left" vertical="center"/>
      <protection hidden="1"/>
    </xf>
    <xf numFmtId="0" fontId="0" fillId="16" borderId="14" xfId="0" applyFill="1" applyBorder="1" applyAlignment="1" applyProtection="1">
      <alignment horizontal="center" vertical="center"/>
      <protection hidden="1"/>
    </xf>
    <xf numFmtId="2" fontId="18" fillId="16" borderId="14" xfId="0" applyNumberFormat="1" applyFont="1" applyFill="1" applyBorder="1" applyAlignment="1" applyProtection="1">
      <alignment horizontal="center" vertical="center"/>
      <protection hidden="1"/>
    </xf>
    <xf numFmtId="167" fontId="35" fillId="27" borderId="4" xfId="0" applyNumberFormat="1" applyFont="1" applyFill="1" applyBorder="1" applyAlignment="1" applyProtection="1">
      <alignment horizontal="center" vertical="center"/>
      <protection hidden="1"/>
    </xf>
    <xf numFmtId="0" fontId="0" fillId="15" borderId="14" xfId="0" applyFill="1" applyBorder="1" applyAlignment="1" applyProtection="1">
      <alignment horizontal="center" vertical="center"/>
      <protection hidden="1"/>
    </xf>
    <xf numFmtId="0" fontId="18" fillId="0" borderId="4" xfId="0" applyFont="1" applyBorder="1" applyAlignment="1" applyProtection="1">
      <alignment horizontal="center" vertical="center"/>
      <protection locked="0" hidden="1"/>
    </xf>
    <xf numFmtId="0" fontId="0" fillId="16" borderId="12" xfId="0" applyFill="1" applyBorder="1" applyProtection="1">
      <protection hidden="1"/>
    </xf>
    <xf numFmtId="0" fontId="18" fillId="16" borderId="17" xfId="0" applyFont="1" applyFill="1" applyBorder="1" applyAlignment="1" applyProtection="1">
      <alignment horizontal="center" vertical="center"/>
      <protection hidden="1"/>
    </xf>
    <xf numFmtId="0" fontId="16" fillId="16" borderId="15" xfId="0" applyFont="1" applyFill="1" applyBorder="1" applyAlignment="1" applyProtection="1">
      <alignment horizontal="center" vertical="center"/>
      <protection hidden="1"/>
    </xf>
    <xf numFmtId="0" fontId="0" fillId="15" borderId="17" xfId="0" applyFill="1" applyBorder="1" applyAlignment="1" applyProtection="1">
      <alignment horizontal="center" vertical="center"/>
      <protection hidden="1"/>
    </xf>
    <xf numFmtId="0" fontId="0" fillId="16" borderId="7" xfId="0" applyFill="1" applyBorder="1" applyProtection="1">
      <protection locked="0" hidden="1"/>
    </xf>
    <xf numFmtId="0" fontId="0" fillId="14" borderId="0" xfId="0" applyFill="1" applyProtection="1">
      <protection locked="0" hidden="1"/>
    </xf>
    <xf numFmtId="0" fontId="16" fillId="16" borderId="14" xfId="0" applyFont="1" applyFill="1" applyBorder="1" applyAlignment="1" applyProtection="1">
      <alignment horizontal="center" vertical="center"/>
      <protection hidden="1"/>
    </xf>
    <xf numFmtId="0" fontId="0" fillId="16" borderId="13" xfId="0" applyFill="1" applyBorder="1" applyAlignment="1" applyProtection="1">
      <alignment horizontal="right" vertical="center"/>
      <protection hidden="1"/>
    </xf>
    <xf numFmtId="0" fontId="0" fillId="29" borderId="14" xfId="0" applyFill="1" applyBorder="1" applyAlignment="1" applyProtection="1">
      <alignment horizontal="center" vertical="center"/>
      <protection locked="0" hidden="1"/>
    </xf>
    <xf numFmtId="0" fontId="0" fillId="28" borderId="14" xfId="0" applyFill="1" applyBorder="1" applyAlignment="1" applyProtection="1">
      <alignment horizontal="center" vertical="center"/>
      <protection hidden="1"/>
    </xf>
    <xf numFmtId="0" fontId="14" fillId="18" borderId="0" xfId="0" applyFont="1" applyFill="1" applyProtection="1">
      <protection hidden="1"/>
    </xf>
    <xf numFmtId="0" fontId="14" fillId="18" borderId="12" xfId="0" applyFont="1" applyFill="1" applyBorder="1" applyProtection="1">
      <protection hidden="1"/>
    </xf>
    <xf numFmtId="0" fontId="14" fillId="18" borderId="11" xfId="0" applyFont="1" applyFill="1" applyBorder="1" applyProtection="1">
      <protection hidden="1"/>
    </xf>
    <xf numFmtId="0" fontId="14" fillId="18" borderId="11" xfId="0" applyFont="1" applyFill="1" applyBorder="1" applyAlignment="1" applyProtection="1">
      <alignment vertical="center"/>
      <protection hidden="1"/>
    </xf>
    <xf numFmtId="0" fontId="0" fillId="18" borderId="11" xfId="0" applyFill="1" applyBorder="1" applyAlignment="1" applyProtection="1">
      <alignment horizontal="center" vertical="center"/>
      <protection hidden="1"/>
    </xf>
    <xf numFmtId="0" fontId="14" fillId="18" borderId="5" xfId="0" applyFont="1" applyFill="1" applyBorder="1" applyAlignment="1" applyProtection="1">
      <alignment horizontal="center" vertical="center"/>
      <protection hidden="1"/>
    </xf>
    <xf numFmtId="0" fontId="17" fillId="24" borderId="13" xfId="0" applyFont="1" applyFill="1" applyBorder="1" applyAlignment="1" applyProtection="1">
      <alignment horizontal="center" vertical="center"/>
      <protection locked="0"/>
    </xf>
    <xf numFmtId="0" fontId="17" fillId="24" borderId="14" xfId="0" applyFont="1" applyFill="1" applyBorder="1" applyAlignment="1" applyProtection="1">
      <alignment horizontal="center" vertical="center"/>
      <protection locked="0"/>
    </xf>
    <xf numFmtId="167" fontId="0" fillId="0" borderId="0" xfId="0" applyNumberFormat="1"/>
    <xf numFmtId="167" fontId="0" fillId="0" borderId="0" xfId="0" applyNumberFormat="1" applyProtection="1">
      <protection hidden="1"/>
    </xf>
    <xf numFmtId="0" fontId="39" fillId="0" borderId="0" xfId="0" applyFont="1" applyProtection="1">
      <protection hidden="1"/>
    </xf>
    <xf numFmtId="2" fontId="0" fillId="17" borderId="2" xfId="0" applyNumberFormat="1" applyFill="1" applyBorder="1" applyAlignment="1" applyProtection="1">
      <alignment horizontal="center"/>
      <protection hidden="1"/>
    </xf>
    <xf numFmtId="0" fontId="0" fillId="27" borderId="2" xfId="0" applyFill="1" applyBorder="1" applyAlignment="1" applyProtection="1">
      <alignment horizontal="center"/>
      <protection locked="0"/>
    </xf>
    <xf numFmtId="0" fontId="16" fillId="23" borderId="2" xfId="0" applyFont="1" applyFill="1" applyBorder="1" applyAlignment="1" applyProtection="1">
      <alignment horizontal="center"/>
      <protection hidden="1"/>
    </xf>
    <xf numFmtId="0" fontId="16" fillId="23" borderId="37" xfId="0" applyFont="1" applyFill="1" applyBorder="1" applyAlignment="1" applyProtection="1">
      <alignment horizontal="center"/>
      <protection hidden="1"/>
    </xf>
    <xf numFmtId="2" fontId="0" fillId="17" borderId="37" xfId="0" applyNumberFormat="1" applyFill="1" applyBorder="1" applyAlignment="1" applyProtection="1">
      <alignment horizontal="center"/>
      <protection hidden="1"/>
    </xf>
    <xf numFmtId="0" fontId="0" fillId="27" borderId="37" xfId="0" applyFill="1" applyBorder="1" applyAlignment="1" applyProtection="1">
      <alignment horizontal="center"/>
      <protection locked="0"/>
    </xf>
    <xf numFmtId="0" fontId="20" fillId="13" borderId="2" xfId="0" applyFont="1" applyFill="1" applyBorder="1" applyAlignment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166" fontId="28" fillId="14" borderId="13" xfId="0" applyNumberFormat="1" applyFont="1" applyFill="1" applyBorder="1" applyAlignment="1">
      <alignment horizontal="center" vertical="center"/>
    </xf>
    <xf numFmtId="166" fontId="28" fillId="14" borderId="3" xfId="0" applyNumberFormat="1" applyFont="1" applyFill="1" applyBorder="1" applyAlignment="1">
      <alignment horizontal="center" vertical="center"/>
    </xf>
    <xf numFmtId="166" fontId="28" fillId="14" borderId="4" xfId="0" applyNumberFormat="1" applyFont="1" applyFill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4" fillId="6" borderId="13" xfId="9" applyFont="1" applyFill="1" applyBorder="1" applyAlignment="1">
      <alignment horizontal="center" vertical="center"/>
    </xf>
    <xf numFmtId="0" fontId="4" fillId="6" borderId="3" xfId="9" applyFont="1" applyFill="1" applyBorder="1" applyAlignment="1">
      <alignment horizontal="center" vertical="center"/>
    </xf>
    <xf numFmtId="0" fontId="4" fillId="6" borderId="4" xfId="9" applyFont="1" applyFill="1" applyBorder="1" applyAlignment="1">
      <alignment horizontal="center" vertical="center"/>
    </xf>
    <xf numFmtId="0" fontId="2" fillId="8" borderId="13" xfId="8" applyFont="1" applyFill="1" applyBorder="1" applyAlignment="1">
      <alignment horizontal="center" vertical="center"/>
    </xf>
    <xf numFmtId="0" fontId="2" fillId="8" borderId="4" xfId="8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10" fillId="6" borderId="40" xfId="6" applyFont="1" applyFill="1" applyBorder="1" applyAlignment="1">
      <alignment horizontal="center" vertical="center"/>
    </xf>
    <xf numFmtId="0" fontId="10" fillId="6" borderId="21" xfId="6" applyFont="1" applyFill="1" applyBorder="1" applyAlignment="1">
      <alignment horizontal="center" vertical="center"/>
    </xf>
    <xf numFmtId="0" fontId="10" fillId="6" borderId="41" xfId="8" applyFont="1" applyFill="1" applyBorder="1" applyAlignment="1">
      <alignment horizontal="center" vertical="center"/>
    </xf>
    <xf numFmtId="0" fontId="10" fillId="6" borderId="42" xfId="8" applyFont="1" applyFill="1" applyBorder="1" applyAlignment="1">
      <alignment horizontal="center" vertical="center"/>
    </xf>
    <xf numFmtId="0" fontId="33" fillId="28" borderId="8" xfId="0" applyFont="1" applyFill="1" applyBorder="1" applyAlignment="1" applyProtection="1">
      <alignment horizontal="center" vertical="center"/>
      <protection hidden="1"/>
    </xf>
    <xf numFmtId="0" fontId="33" fillId="28" borderId="9" xfId="0" applyFont="1" applyFill="1" applyBorder="1" applyAlignment="1" applyProtection="1">
      <alignment horizontal="center" vertical="center"/>
      <protection hidden="1"/>
    </xf>
    <xf numFmtId="0" fontId="33" fillId="28" borderId="10" xfId="0" applyFont="1" applyFill="1" applyBorder="1" applyAlignment="1" applyProtection="1">
      <alignment horizontal="center" vertical="center"/>
      <protection hidden="1"/>
    </xf>
    <xf numFmtId="0" fontId="19" fillId="13" borderId="8" xfId="0" applyFont="1" applyFill="1" applyBorder="1" applyAlignment="1" applyProtection="1">
      <alignment horizontal="center" vertical="center"/>
      <protection hidden="1"/>
    </xf>
    <xf numFmtId="0" fontId="19" fillId="13" borderId="9" xfId="0" applyFont="1" applyFill="1" applyBorder="1" applyAlignment="1" applyProtection="1">
      <alignment horizontal="center" vertical="center"/>
      <protection hidden="1"/>
    </xf>
    <xf numFmtId="0" fontId="19" fillId="13" borderId="10" xfId="0" applyFont="1" applyFill="1" applyBorder="1" applyAlignment="1" applyProtection="1">
      <alignment horizontal="center" vertical="center"/>
      <protection hidden="1"/>
    </xf>
    <xf numFmtId="0" fontId="17" fillId="26" borderId="13" xfId="0" applyFont="1" applyFill="1" applyBorder="1" applyAlignment="1" applyProtection="1">
      <alignment horizontal="center" vertical="center"/>
      <protection hidden="1"/>
    </xf>
    <xf numFmtId="0" fontId="17" fillId="26" borderId="3" xfId="0" applyFont="1" applyFill="1" applyBorder="1" applyAlignment="1" applyProtection="1">
      <alignment horizontal="center" vertical="center"/>
      <protection hidden="1"/>
    </xf>
    <xf numFmtId="0" fontId="17" fillId="26" borderId="4" xfId="0" applyFont="1" applyFill="1" applyBorder="1" applyAlignment="1" applyProtection="1">
      <alignment horizontal="center" vertical="center"/>
      <protection hidden="1"/>
    </xf>
    <xf numFmtId="0" fontId="0" fillId="13" borderId="13" xfId="0" applyFill="1" applyBorder="1" applyAlignment="1" applyProtection="1">
      <alignment horizontal="center" vertical="center"/>
      <protection hidden="1"/>
    </xf>
    <xf numFmtId="0" fontId="0" fillId="13" borderId="3" xfId="0" applyFill="1" applyBorder="1" applyAlignment="1" applyProtection="1">
      <alignment horizontal="center" vertical="center"/>
      <protection hidden="1"/>
    </xf>
    <xf numFmtId="0" fontId="0" fillId="13" borderId="4" xfId="0" applyFill="1" applyBorder="1" applyAlignment="1" applyProtection="1">
      <alignment horizontal="center" vertical="center"/>
      <protection hidden="1"/>
    </xf>
    <xf numFmtId="0" fontId="14" fillId="18" borderId="3" xfId="0" applyFont="1" applyFill="1" applyBorder="1" applyAlignment="1" applyProtection="1">
      <alignment horizontal="center" vertical="center"/>
      <protection hidden="1"/>
    </xf>
    <xf numFmtId="0" fontId="16" fillId="16" borderId="13" xfId="0" applyFont="1" applyFill="1" applyBorder="1" applyAlignment="1" applyProtection="1">
      <alignment horizontal="center" vertical="center"/>
      <protection hidden="1"/>
    </xf>
    <xf numFmtId="0" fontId="16" fillId="16" borderId="3" xfId="0" applyFont="1" applyFill="1" applyBorder="1" applyAlignment="1" applyProtection="1">
      <alignment horizontal="center" vertical="center"/>
      <protection hidden="1"/>
    </xf>
    <xf numFmtId="0" fontId="0" fillId="16" borderId="13" xfId="0" applyFill="1" applyBorder="1" applyAlignment="1" applyProtection="1">
      <alignment horizontal="center" vertical="center"/>
      <protection hidden="1"/>
    </xf>
    <xf numFmtId="0" fontId="0" fillId="16" borderId="3" xfId="0" applyFill="1" applyBorder="1" applyAlignment="1" applyProtection="1">
      <alignment horizontal="center" vertical="center"/>
      <protection hidden="1"/>
    </xf>
    <xf numFmtId="0" fontId="0" fillId="16" borderId="4" xfId="0" applyFill="1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  <xf numFmtId="0" fontId="32" fillId="0" borderId="7" xfId="0" applyFont="1" applyBorder="1" applyAlignment="1" applyProtection="1">
      <alignment horizontal="center" vertical="center"/>
      <protection hidden="1"/>
    </xf>
    <xf numFmtId="0" fontId="0" fillId="22" borderId="13" xfId="0" applyFill="1" applyBorder="1" applyAlignment="1" applyProtection="1">
      <alignment horizontal="center" vertical="center"/>
      <protection hidden="1"/>
    </xf>
    <xf numFmtId="0" fontId="0" fillId="22" borderId="3" xfId="0" applyFill="1" applyBorder="1" applyAlignment="1" applyProtection="1">
      <alignment horizontal="center" vertical="center"/>
      <protection hidden="1"/>
    </xf>
    <xf numFmtId="0" fontId="0" fillId="22" borderId="4" xfId="0" applyFill="1" applyBorder="1" applyAlignment="1" applyProtection="1">
      <alignment horizontal="center" vertical="center"/>
      <protection hidden="1"/>
    </xf>
    <xf numFmtId="0" fontId="14" fillId="18" borderId="0" xfId="0" applyFont="1" applyFill="1" applyAlignment="1">
      <alignment horizontal="center" vertical="center"/>
    </xf>
    <xf numFmtId="0" fontId="0" fillId="22" borderId="13" xfId="0" applyFill="1" applyBorder="1" applyAlignment="1">
      <alignment horizontal="center" vertical="center"/>
    </xf>
    <xf numFmtId="0" fontId="0" fillId="22" borderId="4" xfId="0" applyFill="1" applyBorder="1" applyAlignment="1">
      <alignment horizontal="center" vertical="center"/>
    </xf>
    <xf numFmtId="0" fontId="16" fillId="21" borderId="13" xfId="0" applyFont="1" applyFill="1" applyBorder="1" applyAlignment="1">
      <alignment horizontal="right" vertical="center"/>
    </xf>
    <xf numFmtId="0" fontId="16" fillId="21" borderId="4" xfId="0" applyFont="1" applyFill="1" applyBorder="1" applyAlignment="1">
      <alignment horizontal="right" vertical="center"/>
    </xf>
    <xf numFmtId="0" fontId="0" fillId="22" borderId="13" xfId="0" applyFill="1" applyBorder="1" applyAlignment="1">
      <alignment horizontal="right" vertical="center"/>
    </xf>
    <xf numFmtId="0" fontId="0" fillId="22" borderId="3" xfId="0" applyFill="1" applyBorder="1" applyAlignment="1">
      <alignment horizontal="right" vertical="center"/>
    </xf>
    <xf numFmtId="0" fontId="0" fillId="22" borderId="4" xfId="0" applyFill="1" applyBorder="1" applyAlignment="1">
      <alignment horizontal="right" vertical="center"/>
    </xf>
    <xf numFmtId="0" fontId="0" fillId="22" borderId="13" xfId="0" applyFill="1" applyBorder="1" applyAlignment="1">
      <alignment horizontal="left" vertical="center"/>
    </xf>
    <xf numFmtId="0" fontId="0" fillId="22" borderId="4" xfId="0" applyFill="1" applyBorder="1" applyAlignment="1">
      <alignment horizontal="left" vertical="center"/>
    </xf>
    <xf numFmtId="0" fontId="32" fillId="0" borderId="13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3" fillId="28" borderId="13" xfId="0" applyFont="1" applyFill="1" applyBorder="1" applyAlignment="1">
      <alignment horizontal="center" vertical="center"/>
    </xf>
    <xf numFmtId="0" fontId="33" fillId="28" borderId="3" xfId="0" applyFont="1" applyFill="1" applyBorder="1" applyAlignment="1">
      <alignment horizontal="center" vertical="center"/>
    </xf>
    <xf numFmtId="0" fontId="33" fillId="28" borderId="4" xfId="0" applyFont="1" applyFill="1" applyBorder="1" applyAlignment="1">
      <alignment horizontal="center" vertical="center"/>
    </xf>
    <xf numFmtId="0" fontId="19" fillId="13" borderId="13" xfId="0" applyFont="1" applyFill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19" fillId="13" borderId="4" xfId="0" applyFont="1" applyFill="1" applyBorder="1" applyAlignment="1">
      <alignment horizontal="center" vertical="center"/>
    </xf>
    <xf numFmtId="0" fontId="17" fillId="26" borderId="13" xfId="0" applyFont="1" applyFill="1" applyBorder="1" applyAlignment="1">
      <alignment horizontal="center" vertical="center"/>
    </xf>
    <xf numFmtId="0" fontId="17" fillId="26" borderId="3" xfId="0" applyFont="1" applyFill="1" applyBorder="1" applyAlignment="1">
      <alignment horizontal="center" vertical="center"/>
    </xf>
    <xf numFmtId="0" fontId="17" fillId="15" borderId="13" xfId="0" applyFont="1" applyFill="1" applyBorder="1" applyAlignment="1">
      <alignment horizontal="center" vertical="center"/>
    </xf>
    <xf numFmtId="0" fontId="17" fillId="15" borderId="3" xfId="0" applyFont="1" applyFill="1" applyBorder="1" applyAlignment="1">
      <alignment horizontal="center" vertical="center"/>
    </xf>
    <xf numFmtId="0" fontId="17" fillId="15" borderId="4" xfId="0" applyFont="1" applyFill="1" applyBorder="1" applyAlignment="1">
      <alignment horizontal="center" vertical="center"/>
    </xf>
    <xf numFmtId="0" fontId="17" fillId="14" borderId="13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horizontal="center" vertical="center"/>
    </xf>
    <xf numFmtId="0" fontId="17" fillId="14" borderId="4" xfId="0" applyFont="1" applyFill="1" applyBorder="1" applyAlignment="1">
      <alignment horizontal="center" vertical="center"/>
    </xf>
  </cellXfs>
  <cellStyles count="10">
    <cellStyle name="Comma_sqm-casino-stake-plan-custom" xfId="1" xr:uid="{939A7103-EF87-4CDC-B4C4-F4C9AAF98A2F}"/>
    <cellStyle name="Currency_sqm-casino-stake-plan-custom" xfId="2" xr:uid="{BBE12E4E-0A92-42B7-B50D-DEFB885EE04B}"/>
    <cellStyle name="Excel_BuiltIn_40% - Accent1" xfId="3" xr:uid="{24A36F0B-1A6F-4C15-9941-47BA30EF1C15}"/>
    <cellStyle name="Formula" xfId="4" xr:uid="{3A9E2250-5D5C-4D33-9DE0-A74A57356A27}"/>
    <cellStyle name="Input 2" xfId="5" xr:uid="{1B2EFEB7-0512-4664-9635-88DE6C3F9C41}"/>
    <cellStyle name="Label" xfId="6" xr:uid="{FAC916CD-4A6C-46D8-B8BD-2668C03137F9}"/>
    <cellStyle name="Normal" xfId="0" builtinId="0"/>
    <cellStyle name="Normal 2" xfId="7" xr:uid="{9D4D9E1A-ED25-4A77-AFC8-19F0CC4BB647}"/>
    <cellStyle name="Normal_oddscheckerstake" xfId="8" xr:uid="{C9D1925B-4EB8-43C1-B140-7BE5B5700BE6}"/>
    <cellStyle name="Normal_sqm-casino-stake-plan-custom" xfId="9" xr:uid="{B21275C7-F83C-4D47-B0DB-D1D50246DEF7}"/>
  </cellStyles>
  <dxfs count="6">
    <dxf>
      <font>
        <color theme="5" tint="0.79998168889431442"/>
      </font>
      <fill>
        <patternFill>
          <bgColor theme="7" tint="0.79998168889431442"/>
        </patternFill>
      </fill>
    </dxf>
    <dxf>
      <font>
        <color theme="7" tint="0.79998168889431442"/>
      </font>
      <fill>
        <patternFill>
          <bgColor theme="7" tint="0.79998168889431442"/>
        </patternFill>
      </fill>
    </dxf>
    <dxf>
      <font>
        <color theme="7" tint="0.79998168889431442"/>
      </font>
      <fill>
        <patternFill>
          <bgColor theme="7" tint="0.79998168889431442"/>
        </patternFill>
      </fill>
    </dxf>
    <dxf>
      <font>
        <color theme="7" tint="0.79998168889431442"/>
      </font>
      <fill>
        <patternFill>
          <bgColor theme="7" tint="0.79998168889431442"/>
        </patternFill>
      </fill>
    </dxf>
    <dxf>
      <font>
        <color theme="5" tint="0.79998168889431442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444195712788333E-2"/>
          <c:y val="8.0021574973031293E-2"/>
          <c:w val="0.93810542146074227"/>
          <c:h val="0.820575219359716"/>
        </c:manualLayout>
      </c:layout>
      <c:barChart>
        <c:barDir val="col"/>
        <c:grouping val="clustered"/>
        <c:varyColors val="0"/>
        <c:ser>
          <c:idx val="19"/>
          <c:order val="0"/>
          <c:tx>
            <c:v>£10K Challenge Required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'Mission Control SBB Progress'!$A$11:$A$40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'Mission Control SBB Progress'!$V$11:$V$40</c:f>
              <c:numCache>
                <c:formatCode>General</c:formatCode>
                <c:ptCount val="30"/>
                <c:pt idx="0" formatCode="#,##0.00_ ;[Red]\-#,##0.00\ ">
                  <c:v>250</c:v>
                </c:pt>
                <c:pt idx="1">
                  <c:v>262.5</c:v>
                </c:pt>
                <c:pt idx="2">
                  <c:v>275.625</c:v>
                </c:pt>
                <c:pt idx="3">
                  <c:v>289.40625</c:v>
                </c:pt>
                <c:pt idx="4">
                  <c:v>303.87656250000003</c:v>
                </c:pt>
                <c:pt idx="5">
                  <c:v>319.07039062500007</c:v>
                </c:pt>
                <c:pt idx="6">
                  <c:v>335.02391015625011</c:v>
                </c:pt>
                <c:pt idx="7">
                  <c:v>351.77510566406261</c:v>
                </c:pt>
                <c:pt idx="8">
                  <c:v>369.36386094726578</c:v>
                </c:pt>
                <c:pt idx="9">
                  <c:v>387.83205399462906</c:v>
                </c:pt>
                <c:pt idx="10">
                  <c:v>407.22365669436056</c:v>
                </c:pt>
                <c:pt idx="11">
                  <c:v>427.58483952907858</c:v>
                </c:pt>
                <c:pt idx="12">
                  <c:v>448.96408150553253</c:v>
                </c:pt>
                <c:pt idx="13">
                  <c:v>471.41228558080917</c:v>
                </c:pt>
                <c:pt idx="14">
                  <c:v>494.98289985984962</c:v>
                </c:pt>
                <c:pt idx="15">
                  <c:v>519.73204485284214</c:v>
                </c:pt>
                <c:pt idx="16">
                  <c:v>545.71864709548424</c:v>
                </c:pt>
                <c:pt idx="17">
                  <c:v>573.00457945025846</c:v>
                </c:pt>
                <c:pt idx="18">
                  <c:v>601.65480842277145</c:v>
                </c:pt>
                <c:pt idx="19">
                  <c:v>631.73754884391008</c:v>
                </c:pt>
                <c:pt idx="20">
                  <c:v>663.32442628610556</c:v>
                </c:pt>
                <c:pt idx="21">
                  <c:v>696.49064760041085</c:v>
                </c:pt>
                <c:pt idx="22">
                  <c:v>731.31517998043148</c:v>
                </c:pt>
                <c:pt idx="23">
                  <c:v>767.88093897945305</c:v>
                </c:pt>
                <c:pt idx="24">
                  <c:v>806.27498592842574</c:v>
                </c:pt>
                <c:pt idx="25">
                  <c:v>846.58873522484703</c:v>
                </c:pt>
                <c:pt idx="26">
                  <c:v>888.91817198608942</c:v>
                </c:pt>
                <c:pt idx="27">
                  <c:v>933.36408058539394</c:v>
                </c:pt>
                <c:pt idx="28">
                  <c:v>980.03228461466369</c:v>
                </c:pt>
                <c:pt idx="29">
                  <c:v>1029.0338988453968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A1A6-4DBB-B849-19E21679C23D}"/>
            </c:ext>
          </c:extLst>
        </c:ser>
        <c:ser>
          <c:idx val="21"/>
          <c:order val="1"/>
          <c:tx>
            <c:v>£10K Challenge Actual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'Mission Control SBB Progress'!$B$11:$B$40</c:f>
              <c:numCache>
                <c:formatCode>0.00</c:formatCode>
                <c:ptCount val="30"/>
                <c:pt idx="0">
                  <c:v>250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A1A6-4DBB-B849-19E21679C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640224"/>
        <c:axId val="300630144"/>
        <c:extLst>
          <c:ext xmlns:c15="http://schemas.microsoft.com/office/drawing/2012/chart" uri="{02D57815-91ED-43cb-92C2-25804820EDAC}">
            <c15:filteredBarSeries>
              <c15:ser>
                <c:idx val="0"/>
                <c:order val="2"/>
                <c:tx>
                  <c:strRef>
                    <c:extLst>
                      <c:ext uri="{02D57815-91ED-43cb-92C2-25804820EDAC}">
                        <c15:formulaRef>
                          <c15:sqref>'Mission Control SBB Progress'!$C$3:$C$10</c15:sqref>
                        </c15:formulaRef>
                      </c:ext>
                    </c:extLst>
                    <c:strCache>
                      <c:ptCount val="8"/>
                      <c:pt idx="5">
                        <c:v>MISSION CONTROL SINGLE BEST BETS PROGRESS</c:v>
                      </c:pt>
                      <c:pt idx="7">
                        <c:v>End Bank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'Mission Control SBB Progress'!$C$11:$C$40</c15:sqref>
                        </c15:formulaRef>
                      </c:ext>
                    </c:extLst>
                    <c:numCache>
                      <c:formatCode>0.00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1A6-4DBB-B849-19E21679C23D}"/>
                  </c:ext>
                </c:extLst>
              </c15:ser>
            </c15:filteredBarSeries>
            <c15:filteredBarSeries>
              <c15:ser>
                <c:idx val="20"/>
                <c:order val="3"/>
                <c:tx>
                  <c:v>Required End Bank</c:v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Progress'!$W$11:$W$40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262.5</c:v>
                      </c:pt>
                      <c:pt idx="1">
                        <c:v>275.625</c:v>
                      </c:pt>
                      <c:pt idx="2">
                        <c:v>289.40625</c:v>
                      </c:pt>
                      <c:pt idx="3">
                        <c:v>303.87656250000003</c:v>
                      </c:pt>
                      <c:pt idx="4">
                        <c:v>319.07039062500007</c:v>
                      </c:pt>
                      <c:pt idx="5">
                        <c:v>335.02391015625011</c:v>
                      </c:pt>
                      <c:pt idx="6">
                        <c:v>351.77510566406261</c:v>
                      </c:pt>
                      <c:pt idx="7">
                        <c:v>369.36386094726578</c:v>
                      </c:pt>
                      <c:pt idx="8">
                        <c:v>387.83205399462906</c:v>
                      </c:pt>
                      <c:pt idx="9">
                        <c:v>407.22365669436056</c:v>
                      </c:pt>
                      <c:pt idx="10">
                        <c:v>427.58483952907858</c:v>
                      </c:pt>
                      <c:pt idx="11">
                        <c:v>448.96408150553253</c:v>
                      </c:pt>
                      <c:pt idx="12">
                        <c:v>471.41228558080917</c:v>
                      </c:pt>
                      <c:pt idx="13">
                        <c:v>494.98289985984962</c:v>
                      </c:pt>
                      <c:pt idx="14">
                        <c:v>519.73204485284214</c:v>
                      </c:pt>
                      <c:pt idx="15">
                        <c:v>545.71864709548424</c:v>
                      </c:pt>
                      <c:pt idx="16">
                        <c:v>573.00457945025846</c:v>
                      </c:pt>
                      <c:pt idx="17">
                        <c:v>601.65480842277145</c:v>
                      </c:pt>
                      <c:pt idx="18">
                        <c:v>631.73754884391008</c:v>
                      </c:pt>
                      <c:pt idx="19">
                        <c:v>663.32442628610556</c:v>
                      </c:pt>
                      <c:pt idx="20">
                        <c:v>696.49064760041085</c:v>
                      </c:pt>
                      <c:pt idx="21">
                        <c:v>731.31517998043148</c:v>
                      </c:pt>
                      <c:pt idx="22">
                        <c:v>767.88093897945305</c:v>
                      </c:pt>
                      <c:pt idx="23">
                        <c:v>806.27498592842574</c:v>
                      </c:pt>
                      <c:pt idx="24">
                        <c:v>846.58873522484703</c:v>
                      </c:pt>
                      <c:pt idx="25">
                        <c:v>888.91817198608942</c:v>
                      </c:pt>
                      <c:pt idx="26">
                        <c:v>933.36408058539394</c:v>
                      </c:pt>
                      <c:pt idx="27">
                        <c:v>980.03228461466369</c:v>
                      </c:pt>
                      <c:pt idx="28">
                        <c:v>1029.0338988453968</c:v>
                      </c:pt>
                      <c:pt idx="29">
                        <c:v>1080.4855937876666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1A6-4DBB-B849-19E21679C23D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Progress'!$D$3:$D$10</c15:sqref>
                        </c15:formulaRef>
                      </c:ext>
                    </c:extLst>
                    <c:strCache>
                      <c:ptCount val="8"/>
                      <c:pt idx="5">
                        <c:v>MISSION CONTROL SINGLE BEST BETS PROGRESS</c:v>
                      </c:pt>
                      <c:pt idx="7">
                        <c:v>Percent Growth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Progress'!$D$11:$D$40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1A6-4DBB-B849-19E21679C23D}"/>
                  </c:ext>
                </c:extLst>
              </c15:ser>
            </c15:filteredBarSeries>
            <c15:filteredBarSeries>
              <c15:ser>
                <c:idx val="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Progress'!$E$3:$E$10</c15:sqref>
                        </c15:formulaRef>
                      </c:ext>
                    </c:extLst>
                    <c:strCache>
                      <c:ptCount val="8"/>
                      <c:pt idx="5">
                        <c:v>MISSION CONTROL SINGLE BEST BETS PROGRESS</c:v>
                      </c:pt>
                      <c:pt idx="7">
                        <c:v>Percent Growth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Progress'!$E$11:$E$40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1A6-4DBB-B849-19E21679C23D}"/>
                  </c:ext>
                </c:extLst>
              </c15:ser>
            </c15:filteredBarSeries>
            <c15:filteredBarSeries>
              <c15:ser>
                <c:idx val="3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Progress'!$F$3:$F$9</c15:sqref>
                        </c15:formulaRef>
                      </c:ext>
                    </c:extLst>
                    <c:strCache>
                      <c:ptCount val="7"/>
                      <c:pt idx="1">
                        <c:v>Stage Start Bank</c:v>
                      </c:pt>
                      <c:pt idx="2">
                        <c:v>Stage Target Bank</c:v>
                      </c:pt>
                      <c:pt idx="4">
                        <c:v>DAILY TARGET %</c:v>
                      </c:pt>
                      <c:pt idx="5">
                        <c:v>MISSION CONTROL SINGLE BEST BETS PROGRESS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Progress'!$F$10:$F$39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A6-4DBB-B849-19E21679C23D}"/>
                  </c:ext>
                </c:extLst>
              </c15:ser>
            </c15:filteredBarSeries>
            <c15:filteredBa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Progress'!$G$3:$G$9</c15:sqref>
                        </c15:formulaRef>
                      </c:ext>
                    </c:extLst>
                    <c:strCache>
                      <c:ptCount val="7"/>
                      <c:pt idx="1">
                        <c:v>250.00 </c:v>
                      </c:pt>
                      <c:pt idx="2">
                        <c:v>4,000.00 </c:v>
                      </c:pt>
                      <c:pt idx="4">
                        <c:v>5.00 </c:v>
                      </c:pt>
                      <c:pt idx="5">
                        <c:v>MISSION CONTROL SINGLE BEST BETS PROGRESS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Progress'!$G$10:$G$39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A6-4DBB-B849-19E21679C23D}"/>
                  </c:ext>
                </c:extLst>
              </c15:ser>
            </c15:filteredBarSeries>
            <c15:filteredBarSeries>
              <c15:ser>
                <c:idx val="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Progress'!$H$3:$H$10</c15:sqref>
                        </c15:formulaRef>
                      </c:ext>
                    </c:extLst>
                    <c:strCache>
                      <c:ptCount val="8"/>
                      <c:pt idx="0">
                        <c:v>Start Point</c:v>
                      </c:pt>
                      <c:pt idx="1">
                        <c:v>Min Place Odds </c:v>
                      </c:pt>
                      <c:pt idx="2">
                        <c:v>After A Win Greater Than</c:v>
                      </c:pt>
                      <c:pt idx="3">
                        <c:v>After A Win Between</c:v>
                      </c:pt>
                      <c:pt idx="4">
                        <c:v>After A Win Shorter Than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Progress'!$H$11:$H$40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A6-4DBB-B849-19E21679C23D}"/>
                  </c:ext>
                </c:extLst>
              </c15:ser>
            </c15:filteredBarSeries>
            <c15:filteredBarSeries>
              <c15:ser>
                <c:idx val="6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Progress'!$I$3:$I$10</c15:sqref>
                        </c15:formulaRef>
                      </c:ext>
                    </c:extLst>
                    <c:strCache>
                      <c:ptCount val="8"/>
                      <c:pt idx="0">
                        <c:v>Start Point</c:v>
                      </c:pt>
                      <c:pt idx="1">
                        <c:v>Min Place Odds </c:v>
                      </c:pt>
                      <c:pt idx="2">
                        <c:v>After A Win Greater Than</c:v>
                      </c:pt>
                      <c:pt idx="3">
                        <c:v>After A Win Between</c:v>
                      </c:pt>
                      <c:pt idx="4">
                        <c:v>After A Win Shorter Than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Progress'!$I$11:$I$40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1A6-4DBB-B849-19E21679C23D}"/>
                  </c:ext>
                </c:extLst>
              </c15:ser>
            </c15:filteredBarSeries>
            <c15:filteredBarSeries>
              <c15:ser>
                <c:idx val="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Progress'!$J$3:$J$10</c15:sqref>
                        </c15:formulaRef>
                      </c:ext>
                    </c:extLst>
                    <c:strCache>
                      <c:ptCount val="8"/>
                      <c:pt idx="0">
                        <c:v>Start Point</c:v>
                      </c:pt>
                      <c:pt idx="1">
                        <c:v>1.60</c:v>
                      </c:pt>
                      <c:pt idx="2">
                        <c:v>After A Win Greater Than</c:v>
                      </c:pt>
                      <c:pt idx="3">
                        <c:v>1.68</c:v>
                      </c:pt>
                      <c:pt idx="4">
                        <c:v>After A Win Shorter Than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Progress'!$J$11:$J$40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1A6-4DBB-B849-19E21679C23D}"/>
                  </c:ext>
                </c:extLst>
              </c15:ser>
            </c15:filteredBarSeries>
            <c15:filteredBarSeries>
              <c15:ser>
                <c:idx val="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Progress'!$K$3:$K$10</c15:sqref>
                        </c15:formulaRef>
                      </c:ext>
                    </c:extLst>
                    <c:strCache>
                      <c:ptCount val="8"/>
                      <c:pt idx="0">
                        <c:v>1</c:v>
                      </c:pt>
                      <c:pt idx="1">
                        <c:v>Split Stake</c:v>
                      </c:pt>
                      <c:pt idx="2">
                        <c:v>2.00</c:v>
                      </c:pt>
                      <c:pt idx="4">
                        <c:v>1.67</c:v>
                      </c:pt>
                      <c:pt idx="6">
                        <c:v>0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Progress'!$K$11:$K$40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1A6-4DBB-B849-19E21679C23D}"/>
                  </c:ext>
                </c:extLst>
              </c15:ser>
            </c15:filteredBarSeries>
            <c15:filteredBarSeries>
              <c15:ser>
                <c:idx val="9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Progress'!$L$3:$L$10</c15:sqref>
                        </c15:formulaRef>
                      </c:ext>
                    </c:extLst>
                    <c:strCache>
                      <c:ptCount val="8"/>
                      <c:pt idx="0">
                        <c:v>W</c:v>
                      </c:pt>
                      <c:pt idx="1">
                        <c:v>1</c:v>
                      </c:pt>
                      <c:pt idx="2">
                        <c:v>Decrease</c:v>
                      </c:pt>
                      <c:pt idx="3">
                        <c:v>Decrease</c:v>
                      </c:pt>
                      <c:pt idx="4">
                        <c:v>Same Point Value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Progress'!$L$11:$L$40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A6-4DBB-B849-19E21679C23D}"/>
                  </c:ext>
                </c:extLst>
              </c15:ser>
            </c15:filteredBarSeries>
            <c15:filteredBarSeries>
              <c15:ser>
                <c:idx val="10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Progress'!$M$3:$M$10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100</c:v>
                      </c:pt>
                      <c:pt idx="3">
                        <c:v>0</c:v>
                      </c:pt>
                      <c:pt idx="6">
                        <c:v>0.00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Progress'!$M$11:$M$40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A6-4DBB-B849-19E21679C23D}"/>
                  </c:ext>
                </c:extLst>
              </c15:ser>
            </c15:filteredBarSeries>
            <c15:filteredBarSeries>
              <c15:ser>
                <c:idx val="11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Progress'!$N$3:$N$10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PTS</c:v>
                      </c:pt>
                      <c:pt idx="3">
                        <c:v>PTS</c:v>
                      </c:pt>
                      <c:pt idx="5">
                        <c:v>PTS</c:v>
                      </c:pt>
                      <c:pt idx="6">
                        <c:v>PTS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Progress'!$N$11:$N$40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A6-4DBB-B849-19E21679C23D}"/>
                  </c:ext>
                </c:extLst>
              </c15:ser>
            </c15:filteredBarSeries>
            <c15:filteredBarSeries>
              <c15:ser>
                <c:idx val="12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Progress'!$O$3:$O$10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NO</c:v>
                      </c:pt>
                      <c:pt idx="3">
                        <c:v>YES</c:v>
                      </c:pt>
                      <c:pt idx="5">
                        <c:v>NO</c:v>
                      </c:pt>
                      <c:pt idx="6">
                        <c:v>YES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Progress'!$O$11:$O$40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A6-4DBB-B849-19E21679C23D}"/>
                  </c:ext>
                </c:extLst>
              </c15:ser>
            </c15:filteredBarSeries>
            <c15:filteredBarSeries>
              <c15:ser>
                <c:idx val="13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Progress'!$P$3:$P$10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NO</c:v>
                      </c:pt>
                      <c:pt idx="3">
                        <c:v>YES</c:v>
                      </c:pt>
                      <c:pt idx="5">
                        <c:v>NO</c:v>
                      </c:pt>
                      <c:pt idx="6">
                        <c:v>YES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Progress'!$P$11:$P$40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A6-4DBB-B849-19E21679C23D}"/>
                  </c:ext>
                </c:extLst>
              </c15:ser>
            </c15:filteredBarSeries>
            <c15:filteredBarSeries>
              <c15:ser>
                <c:idx val="14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Progress'!$Q$3:$Q$10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NO</c:v>
                      </c:pt>
                      <c:pt idx="3">
                        <c:v>YES</c:v>
                      </c:pt>
                      <c:pt idx="5">
                        <c:v>NO</c:v>
                      </c:pt>
                      <c:pt idx="6">
                        <c:v>YES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Progress'!$Q$11:$Q$40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A6-4DBB-B849-19E21679C23D}"/>
                  </c:ext>
                </c:extLst>
              </c15:ser>
            </c15:filteredBarSeries>
            <c15:filteredBarSeries>
              <c15:ser>
                <c:idx val="15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Progress'!$R$3:$R$10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NO</c:v>
                      </c:pt>
                      <c:pt idx="3">
                        <c:v>YES</c:v>
                      </c:pt>
                      <c:pt idx="5">
                        <c:v>NO</c:v>
                      </c:pt>
                      <c:pt idx="6">
                        <c:v>YES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Progress'!$R$11:$R$40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A6-4DBB-B849-19E21679C23D}"/>
                  </c:ext>
                </c:extLst>
              </c15:ser>
            </c15:filteredBarSeries>
            <c15:filteredBarSeries>
              <c15:ser>
                <c:idx val="16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Progress'!$S$3:$S$10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NO</c:v>
                      </c:pt>
                      <c:pt idx="3">
                        <c:v>YES</c:v>
                      </c:pt>
                      <c:pt idx="5">
                        <c:v>NO</c:v>
                      </c:pt>
                      <c:pt idx="6">
                        <c:v>YES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Progress'!$S$11:$S$40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A6-4DBB-B849-19E21679C23D}"/>
                  </c:ext>
                </c:extLst>
              </c15:ser>
            </c15:filteredBarSeries>
            <c15:filteredBarSeries>
              <c15:ser>
                <c:idx val="17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Progress'!$T$3:$T$10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NO</c:v>
                      </c:pt>
                      <c:pt idx="3">
                        <c:v>YES</c:v>
                      </c:pt>
                      <c:pt idx="5">
                        <c:v>NO</c:v>
                      </c:pt>
                      <c:pt idx="6">
                        <c:v>YES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Progress'!$T$11:$T$40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A6-4DBB-B849-19E21679C23D}"/>
                  </c:ext>
                </c:extLst>
              </c15:ser>
            </c15:filteredBarSeries>
            <c15:filteredBarSeries>
              <c15:ser>
                <c:idx val="18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Progress'!$U$3:$U$10</c15:sqref>
                        </c15:formulaRef>
                      </c:ext>
                    </c:extLst>
                    <c:strCache>
                      <c:ptCount val="8"/>
                      <c:pt idx="0">
                        <c:v>P</c:v>
                      </c:pt>
                      <c:pt idx="1">
                        <c:v>3</c:v>
                      </c:pt>
                      <c:pt idx="2">
                        <c:v>NO</c:v>
                      </c:pt>
                      <c:pt idx="3">
                        <c:v>YES</c:v>
                      </c:pt>
                      <c:pt idx="5">
                        <c:v>NO</c:v>
                      </c:pt>
                      <c:pt idx="6">
                        <c:v>YES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Progress'!$A$11:$A$40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'Mission Control SBB Progress'!$U$11:$U$40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1A6-4DBB-B849-19E21679C23D}"/>
                  </c:ext>
                </c:extLst>
              </c15:ser>
            </c15:filteredBarSeries>
          </c:ext>
        </c:extLst>
      </c:barChart>
      <c:catAx>
        <c:axId val="30064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630144"/>
        <c:crosses val="autoZero"/>
        <c:auto val="1"/>
        <c:lblAlgn val="ctr"/>
        <c:lblOffset val="100"/>
        <c:noMultiLvlLbl val="0"/>
      </c:catAx>
      <c:valAx>
        <c:axId val="300630144"/>
        <c:scaling>
          <c:orientation val="minMax"/>
        </c:scaling>
        <c:delete val="0"/>
        <c:axPos val="l"/>
        <c:numFmt formatCode="&quot;£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64022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265046</xdr:colOff>
      <xdr:row>0</xdr:row>
      <xdr:rowOff>0</xdr:rowOff>
    </xdr:from>
    <xdr:to>
      <xdr:col>11</xdr:col>
      <xdr:colOff>364436</xdr:colOff>
      <xdr:row>4</xdr:row>
      <xdr:rowOff>240194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C08631-DEBE-28B0-FB82-693F74999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00024" y="0"/>
          <a:ext cx="902803" cy="9028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199465</xdr:colOff>
      <xdr:row>0</xdr:row>
      <xdr:rowOff>1</xdr:rowOff>
    </xdr:from>
    <xdr:to>
      <xdr:col>1</xdr:col>
      <xdr:colOff>515472</xdr:colOff>
      <xdr:row>2</xdr:row>
      <xdr:rowOff>203949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073A8C-D56A-BD12-8B96-A95D898BE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9465" y="1"/>
          <a:ext cx="584948" cy="5849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1209674</xdr:colOff>
      <xdr:row>9</xdr:row>
      <xdr:rowOff>9525</xdr:rowOff>
    </xdr:from>
    <xdr:to>
      <xdr:col>19</xdr:col>
      <xdr:colOff>457199</xdr:colOff>
      <xdr:row>40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1E1115F-7141-8FDF-1E2D-BCAF7861EE7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</xdr:colOff>
      <xdr:row>3</xdr:row>
      <xdr:rowOff>257176</xdr:rowOff>
    </xdr:from>
    <xdr:to>
      <xdr:col>18</xdr:col>
      <xdr:colOff>323850</xdr:colOff>
      <xdr:row>7</xdr:row>
      <xdr:rowOff>9525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C314DC1-B665-9E26-2108-A09881B8914E}"/>
            </a:ext>
          </a:extLst>
        </xdr:cNvPr>
        <xdr:cNvSpPr txBox="1">
          <a:spLocks noChangeAspect="1"/>
        </xdr:cNvSpPr>
      </xdr:nvSpPr>
      <xdr:spPr>
        <a:xfrm>
          <a:off x="10610850" y="1038226"/>
          <a:ext cx="3019425" cy="9715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GB" sz="1100"/>
        </a:p>
        <a:p>
          <a:r>
            <a:rPr lang="en-GB" sz="1100"/>
            <a:t>Enter your</a:t>
          </a:r>
          <a:r>
            <a:rPr lang="en-GB" sz="1100" baseline="0"/>
            <a:t> "Percent Growth" at the end of each day to chart your £5K Sprint Misson.</a:t>
          </a:r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55032</xdr:colOff>
      <xdr:row>1</xdr:row>
      <xdr:rowOff>116416</xdr:rowOff>
    </xdr:from>
    <xdr:to>
      <xdr:col>2</xdr:col>
      <xdr:colOff>721782</xdr:colOff>
      <xdr:row>6</xdr:row>
      <xdr:rowOff>190500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D3FBC8F-9FF2-30EE-4B3B-9ACD642C9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1365" y="306916"/>
          <a:ext cx="1344084" cy="1344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91991-362A-43C1-A152-DECE63D773B9}">
  <sheetPr codeName="Sheet2">
    <tabColor theme="3" tint="0.79998168889431442"/>
  </sheetPr>
  <dimension ref="A1:Y423"/>
  <sheetViews>
    <sheetView showGridLines="0" zoomScale="115" zoomScaleNormal="115" workbookViewId="0">
      <selection activeCell="M5" sqref="M5"/>
    </sheetView>
  </sheetViews>
  <sheetFormatPr defaultRowHeight="15" x14ac:dyDescent="0.25"/>
  <cols>
    <col min="1" max="1" width="1.28515625" style="11" customWidth="1"/>
    <col min="2" max="2" width="5.140625" style="95" customWidth="1"/>
    <col min="3" max="3" width="14.28515625" style="95" customWidth="1"/>
    <col min="4" max="4" width="15.28515625" style="95" customWidth="1"/>
    <col min="5" max="5" width="13.7109375" style="95" customWidth="1"/>
    <col min="6" max="6" width="12.28515625" style="95" customWidth="1"/>
    <col min="7" max="7" width="1" style="11" customWidth="1"/>
    <col min="8" max="8" width="6.28515625" customWidth="1"/>
    <col min="9" max="9" width="14.85546875" bestFit="1" customWidth="1"/>
    <col min="10" max="10" width="13.85546875" bestFit="1" customWidth="1"/>
    <col min="11" max="11" width="12" customWidth="1"/>
    <col min="12" max="12" width="6.140625" customWidth="1"/>
    <col min="13" max="13" width="15.85546875" bestFit="1" customWidth="1"/>
    <col min="14" max="14" width="14.85546875" customWidth="1"/>
    <col min="15" max="15" width="16.42578125" bestFit="1" customWidth="1"/>
    <col min="16" max="16" width="6.42578125" customWidth="1"/>
    <col min="17" max="17" width="5.85546875" style="11" customWidth="1"/>
    <col min="18" max="18" width="12.140625" bestFit="1" customWidth="1"/>
    <col min="19" max="19" width="12.140625" customWidth="1"/>
    <col min="20" max="20" width="13.85546875" bestFit="1" customWidth="1"/>
    <col min="21" max="21" width="5.5703125" customWidth="1"/>
    <col min="22" max="22" width="5.42578125" style="11" customWidth="1"/>
    <col min="23" max="23" width="13.85546875" bestFit="1" customWidth="1"/>
    <col min="24" max="25" width="13.85546875" customWidth="1"/>
    <col min="26" max="26" width="2.42578125" customWidth="1"/>
  </cols>
  <sheetData>
    <row r="1" spans="1:12" ht="12" customHeight="1" x14ac:dyDescent="0.25">
      <c r="A1" s="77"/>
      <c r="B1" s="78"/>
      <c r="C1" s="78"/>
      <c r="D1" s="78"/>
      <c r="E1" s="78"/>
      <c r="F1" s="78"/>
      <c r="G1" s="77"/>
      <c r="H1" s="63"/>
      <c r="I1" s="63"/>
      <c r="J1" s="63"/>
      <c r="K1" s="63"/>
      <c r="L1" s="63"/>
    </row>
    <row r="2" spans="1:12" x14ac:dyDescent="0.25">
      <c r="A2" s="77"/>
      <c r="B2" s="78"/>
      <c r="C2" s="78"/>
      <c r="D2" s="78"/>
      <c r="E2" s="78"/>
      <c r="F2" s="78"/>
      <c r="G2" s="77"/>
      <c r="H2" s="63"/>
      <c r="I2" s="63"/>
      <c r="J2" s="63"/>
      <c r="K2" s="63"/>
      <c r="L2" s="63"/>
    </row>
    <row r="3" spans="1:12" ht="9.75" customHeight="1" thickBot="1" x14ac:dyDescent="0.3">
      <c r="A3" s="77"/>
      <c r="B3" s="78"/>
      <c r="C3" s="78"/>
      <c r="D3" s="78"/>
      <c r="E3" s="78"/>
      <c r="F3" s="78"/>
      <c r="G3" s="77"/>
      <c r="H3" s="63"/>
      <c r="I3" s="63"/>
      <c r="J3" s="63"/>
      <c r="K3" s="63"/>
      <c r="L3" s="63"/>
    </row>
    <row r="4" spans="1:12" ht="15.75" thickBot="1" x14ac:dyDescent="0.3">
      <c r="A4" s="63"/>
      <c r="B4" s="77"/>
      <c r="C4" s="79" t="s">
        <v>106</v>
      </c>
      <c r="D4" s="80" t="s">
        <v>107</v>
      </c>
      <c r="E4" s="81" t="s">
        <v>108</v>
      </c>
      <c r="F4" s="82"/>
      <c r="G4" s="77"/>
      <c r="H4" s="115"/>
      <c r="I4" s="63"/>
      <c r="J4" s="83"/>
      <c r="K4" s="83"/>
      <c r="L4" s="83"/>
    </row>
    <row r="5" spans="1:12" ht="18.75" customHeight="1" thickBot="1" x14ac:dyDescent="0.3">
      <c r="A5" s="63"/>
      <c r="B5" s="77"/>
      <c r="C5" s="123">
        <v>100</v>
      </c>
      <c r="D5" s="122">
        <v>2</v>
      </c>
      <c r="E5" s="114">
        <f>SUM(F7:F371)</f>
        <v>0</v>
      </c>
      <c r="F5" s="84"/>
      <c r="G5" s="78"/>
      <c r="H5" s="77"/>
      <c r="I5" s="63"/>
      <c r="J5" s="77"/>
      <c r="K5" s="77"/>
      <c r="L5" s="77"/>
    </row>
    <row r="6" spans="1:12" ht="15.75" thickBot="1" x14ac:dyDescent="0.3">
      <c r="A6" s="85"/>
      <c r="B6" s="86" t="s">
        <v>109</v>
      </c>
      <c r="C6" s="126" t="s">
        <v>134</v>
      </c>
      <c r="D6" s="126" t="s">
        <v>135</v>
      </c>
      <c r="E6" s="128" t="s">
        <v>134</v>
      </c>
      <c r="F6" s="130" t="s">
        <v>136</v>
      </c>
      <c r="G6" s="131"/>
      <c r="H6" s="341" t="s">
        <v>110</v>
      </c>
      <c r="I6" s="342"/>
      <c r="J6" s="342"/>
      <c r="K6" s="342"/>
      <c r="L6" s="343"/>
    </row>
    <row r="7" spans="1:12" ht="17.25" customHeight="1" x14ac:dyDescent="0.25">
      <c r="A7" s="87"/>
      <c r="B7" s="88">
        <v>1</v>
      </c>
      <c r="C7" s="125">
        <f>$C$5</f>
        <v>100</v>
      </c>
      <c r="D7" s="125">
        <f>C7/100*$D$5</f>
        <v>2</v>
      </c>
      <c r="E7" s="127"/>
      <c r="F7" s="129"/>
      <c r="G7" s="91"/>
      <c r="H7" s="344"/>
      <c r="I7" s="344"/>
      <c r="J7" s="344"/>
      <c r="K7" s="344"/>
      <c r="L7" s="344"/>
    </row>
    <row r="8" spans="1:12" ht="17.25" customHeight="1" x14ac:dyDescent="0.25">
      <c r="A8" s="87"/>
      <c r="B8" s="88">
        <v>2</v>
      </c>
      <c r="C8" s="124">
        <f>C7+D7</f>
        <v>102</v>
      </c>
      <c r="D8" s="124">
        <f t="shared" ref="D8:D71" si="0">C8/100*$D$5</f>
        <v>2.04</v>
      </c>
      <c r="E8" s="89"/>
      <c r="F8" s="90"/>
      <c r="G8" s="91"/>
      <c r="H8" s="340"/>
      <c r="I8" s="340"/>
      <c r="J8" s="340"/>
      <c r="K8" s="340"/>
      <c r="L8" s="340"/>
    </row>
    <row r="9" spans="1:12" ht="17.25" customHeight="1" x14ac:dyDescent="0.25">
      <c r="A9" s="87"/>
      <c r="B9" s="88">
        <v>3</v>
      </c>
      <c r="C9" s="124">
        <f t="shared" ref="C9:C72" si="1">C8+D8</f>
        <v>104.04</v>
      </c>
      <c r="D9" s="124">
        <f t="shared" si="0"/>
        <v>2.0808</v>
      </c>
      <c r="E9" s="89"/>
      <c r="F9" s="90"/>
      <c r="G9" s="91"/>
      <c r="H9" s="340"/>
      <c r="I9" s="340"/>
      <c r="J9" s="340"/>
      <c r="K9" s="340"/>
      <c r="L9" s="340"/>
    </row>
    <row r="10" spans="1:12" ht="17.25" customHeight="1" x14ac:dyDescent="0.25">
      <c r="A10" s="87"/>
      <c r="B10" s="88">
        <v>4</v>
      </c>
      <c r="C10" s="124">
        <f t="shared" si="1"/>
        <v>106.1208</v>
      </c>
      <c r="D10" s="124">
        <f t="shared" si="0"/>
        <v>2.1224159999999999</v>
      </c>
      <c r="E10" s="89"/>
      <c r="F10" s="90"/>
      <c r="G10" s="91"/>
      <c r="H10" s="340"/>
      <c r="I10" s="340"/>
      <c r="J10" s="340"/>
      <c r="K10" s="340"/>
      <c r="L10" s="340"/>
    </row>
    <row r="11" spans="1:12" ht="17.25" customHeight="1" x14ac:dyDescent="0.25">
      <c r="A11" s="87"/>
      <c r="B11" s="88">
        <v>5</v>
      </c>
      <c r="C11" s="124">
        <f t="shared" si="1"/>
        <v>108.243216</v>
      </c>
      <c r="D11" s="124">
        <f t="shared" si="0"/>
        <v>2.16486432</v>
      </c>
      <c r="E11" s="89"/>
      <c r="F11" s="90"/>
      <c r="G11" s="91"/>
      <c r="H11" s="340"/>
      <c r="I11" s="340"/>
      <c r="J11" s="340"/>
      <c r="K11" s="340"/>
      <c r="L11" s="340"/>
    </row>
    <row r="12" spans="1:12" ht="17.25" customHeight="1" x14ac:dyDescent="0.25">
      <c r="A12" s="87"/>
      <c r="B12" s="88">
        <v>6</v>
      </c>
      <c r="C12" s="124">
        <f t="shared" si="1"/>
        <v>110.40808032000001</v>
      </c>
      <c r="D12" s="124">
        <f t="shared" si="0"/>
        <v>2.2081616064</v>
      </c>
      <c r="E12" s="89"/>
      <c r="F12" s="90"/>
      <c r="G12" s="91"/>
      <c r="H12" s="340"/>
      <c r="I12" s="340"/>
      <c r="J12" s="340"/>
      <c r="K12" s="340"/>
      <c r="L12" s="340"/>
    </row>
    <row r="13" spans="1:12" ht="17.25" customHeight="1" x14ac:dyDescent="0.25">
      <c r="A13" s="87"/>
      <c r="B13" s="88">
        <v>7</v>
      </c>
      <c r="C13" s="124">
        <f t="shared" si="1"/>
        <v>112.61624192640001</v>
      </c>
      <c r="D13" s="124">
        <f t="shared" si="0"/>
        <v>2.2523248385280001</v>
      </c>
      <c r="E13" s="89"/>
      <c r="F13" s="90"/>
      <c r="G13" s="91"/>
      <c r="H13" s="340"/>
      <c r="I13" s="340"/>
      <c r="J13" s="340"/>
      <c r="K13" s="340"/>
      <c r="L13" s="340"/>
    </row>
    <row r="14" spans="1:12" ht="17.25" customHeight="1" x14ac:dyDescent="0.25">
      <c r="A14" s="87"/>
      <c r="B14" s="88">
        <v>8</v>
      </c>
      <c r="C14" s="124">
        <f t="shared" si="1"/>
        <v>114.868566764928</v>
      </c>
      <c r="D14" s="124">
        <f t="shared" si="0"/>
        <v>2.2973713352985601</v>
      </c>
      <c r="E14" s="89"/>
      <c r="F14" s="90"/>
      <c r="G14" s="91"/>
      <c r="H14" s="340"/>
      <c r="I14" s="340"/>
      <c r="J14" s="340"/>
      <c r="K14" s="340"/>
      <c r="L14" s="340"/>
    </row>
    <row r="15" spans="1:12" ht="17.25" customHeight="1" x14ac:dyDescent="0.25">
      <c r="A15" s="87"/>
      <c r="B15" s="88">
        <v>9</v>
      </c>
      <c r="C15" s="124">
        <f t="shared" si="1"/>
        <v>117.16593810022657</v>
      </c>
      <c r="D15" s="124">
        <f t="shared" si="0"/>
        <v>2.3433187620045315</v>
      </c>
      <c r="E15" s="89"/>
      <c r="F15" s="90"/>
      <c r="G15" s="91"/>
      <c r="H15" s="340"/>
      <c r="I15" s="340"/>
      <c r="J15" s="340"/>
      <c r="K15" s="340"/>
      <c r="L15" s="340"/>
    </row>
    <row r="16" spans="1:12" ht="17.25" customHeight="1" x14ac:dyDescent="0.25">
      <c r="A16" s="87"/>
      <c r="B16" s="88">
        <v>10</v>
      </c>
      <c r="C16" s="124">
        <f t="shared" si="1"/>
        <v>119.5092568622311</v>
      </c>
      <c r="D16" s="124">
        <f t="shared" si="0"/>
        <v>2.3901851372446221</v>
      </c>
      <c r="E16" s="89"/>
      <c r="F16" s="90"/>
      <c r="G16" s="91"/>
      <c r="H16" s="340"/>
      <c r="I16" s="340"/>
      <c r="J16" s="340"/>
      <c r="K16" s="340"/>
      <c r="L16" s="340"/>
    </row>
    <row r="17" spans="1:12" ht="17.25" customHeight="1" x14ac:dyDescent="0.25">
      <c r="A17" s="87"/>
      <c r="B17" s="88">
        <v>11</v>
      </c>
      <c r="C17" s="124">
        <f t="shared" si="1"/>
        <v>121.89944199947573</v>
      </c>
      <c r="D17" s="124">
        <f t="shared" si="0"/>
        <v>2.4379888399895147</v>
      </c>
      <c r="E17" s="89"/>
      <c r="F17" s="90"/>
      <c r="G17" s="91"/>
      <c r="H17" s="340"/>
      <c r="I17" s="340"/>
      <c r="J17" s="340"/>
      <c r="K17" s="340"/>
      <c r="L17" s="340"/>
    </row>
    <row r="18" spans="1:12" ht="17.25" customHeight="1" x14ac:dyDescent="0.25">
      <c r="A18" s="87"/>
      <c r="B18" s="88">
        <v>12</v>
      </c>
      <c r="C18" s="124">
        <f t="shared" si="1"/>
        <v>124.33743083946524</v>
      </c>
      <c r="D18" s="124">
        <f t="shared" si="0"/>
        <v>2.4867486167893049</v>
      </c>
      <c r="E18" s="89"/>
      <c r="F18" s="90"/>
      <c r="G18" s="91"/>
      <c r="H18" s="340"/>
      <c r="I18" s="340"/>
      <c r="J18" s="340"/>
      <c r="K18" s="340"/>
      <c r="L18" s="340"/>
    </row>
    <row r="19" spans="1:12" ht="17.25" customHeight="1" x14ac:dyDescent="0.25">
      <c r="A19" s="87"/>
      <c r="B19" s="88">
        <v>13</v>
      </c>
      <c r="C19" s="124">
        <f t="shared" si="1"/>
        <v>126.82417945625454</v>
      </c>
      <c r="D19" s="124">
        <f t="shared" si="0"/>
        <v>2.536483589125091</v>
      </c>
      <c r="E19" s="89"/>
      <c r="F19" s="90"/>
      <c r="G19" s="91"/>
      <c r="H19" s="340"/>
      <c r="I19" s="340"/>
      <c r="J19" s="340"/>
      <c r="K19" s="340"/>
      <c r="L19" s="340"/>
    </row>
    <row r="20" spans="1:12" ht="17.25" customHeight="1" x14ac:dyDescent="0.25">
      <c r="A20" s="87"/>
      <c r="B20" s="88">
        <v>14</v>
      </c>
      <c r="C20" s="124">
        <f t="shared" si="1"/>
        <v>129.36066304537962</v>
      </c>
      <c r="D20" s="124">
        <f t="shared" si="0"/>
        <v>2.5872132609075926</v>
      </c>
      <c r="E20" s="89"/>
      <c r="F20" s="90"/>
      <c r="G20" s="91"/>
      <c r="H20" s="340"/>
      <c r="I20" s="340"/>
      <c r="J20" s="340"/>
      <c r="K20" s="340"/>
      <c r="L20" s="340"/>
    </row>
    <row r="21" spans="1:12" ht="17.25" customHeight="1" x14ac:dyDescent="0.25">
      <c r="A21" s="87"/>
      <c r="B21" s="88">
        <v>15</v>
      </c>
      <c r="C21" s="124">
        <f t="shared" si="1"/>
        <v>131.94787630628721</v>
      </c>
      <c r="D21" s="124">
        <f t="shared" si="0"/>
        <v>2.6389575261257443</v>
      </c>
      <c r="E21" s="89"/>
      <c r="F21" s="90"/>
      <c r="G21" s="91"/>
      <c r="H21" s="340"/>
      <c r="I21" s="340"/>
      <c r="J21" s="340"/>
      <c r="K21" s="340"/>
      <c r="L21" s="340"/>
    </row>
    <row r="22" spans="1:12" ht="17.25" customHeight="1" x14ac:dyDescent="0.25">
      <c r="A22" s="87"/>
      <c r="B22" s="88">
        <v>16</v>
      </c>
      <c r="C22" s="124">
        <f t="shared" si="1"/>
        <v>134.58683383241296</v>
      </c>
      <c r="D22" s="124">
        <f t="shared" si="0"/>
        <v>2.6917366766482593</v>
      </c>
      <c r="E22" s="89"/>
      <c r="F22" s="90"/>
      <c r="G22" s="91"/>
      <c r="H22" s="340"/>
      <c r="I22" s="340"/>
      <c r="J22" s="340"/>
      <c r="K22" s="340"/>
      <c r="L22" s="340"/>
    </row>
    <row r="23" spans="1:12" ht="17.25" customHeight="1" x14ac:dyDescent="0.25">
      <c r="A23" s="87"/>
      <c r="B23" s="88">
        <v>17</v>
      </c>
      <c r="C23" s="124">
        <f t="shared" si="1"/>
        <v>137.27857050906121</v>
      </c>
      <c r="D23" s="124">
        <f t="shared" si="0"/>
        <v>2.7455714101812241</v>
      </c>
      <c r="E23" s="89"/>
      <c r="F23" s="90"/>
      <c r="G23" s="91"/>
      <c r="H23" s="340"/>
      <c r="I23" s="340"/>
      <c r="J23" s="340"/>
      <c r="K23" s="340"/>
      <c r="L23" s="340"/>
    </row>
    <row r="24" spans="1:12" ht="17.25" customHeight="1" x14ac:dyDescent="0.25">
      <c r="A24" s="87"/>
      <c r="B24" s="88">
        <v>18</v>
      </c>
      <c r="C24" s="124">
        <f t="shared" si="1"/>
        <v>140.02414191924242</v>
      </c>
      <c r="D24" s="124">
        <f t="shared" si="0"/>
        <v>2.8004828383848483</v>
      </c>
      <c r="E24" s="89"/>
      <c r="F24" s="90"/>
      <c r="G24" s="91"/>
      <c r="H24" s="340"/>
      <c r="I24" s="340"/>
      <c r="J24" s="340"/>
      <c r="K24" s="340"/>
      <c r="L24" s="340"/>
    </row>
    <row r="25" spans="1:12" ht="17.25" customHeight="1" x14ac:dyDescent="0.25">
      <c r="A25" s="87"/>
      <c r="B25" s="88">
        <v>19</v>
      </c>
      <c r="C25" s="124">
        <f t="shared" si="1"/>
        <v>142.82462475762728</v>
      </c>
      <c r="D25" s="124">
        <f t="shared" si="0"/>
        <v>2.8564924951525454</v>
      </c>
      <c r="E25" s="89"/>
      <c r="F25" s="90"/>
      <c r="G25" s="91"/>
      <c r="H25" s="340"/>
      <c r="I25" s="340"/>
      <c r="J25" s="340"/>
      <c r="K25" s="340"/>
      <c r="L25" s="340"/>
    </row>
    <row r="26" spans="1:12" ht="17.25" customHeight="1" x14ac:dyDescent="0.25">
      <c r="A26" s="87"/>
      <c r="B26" s="88">
        <v>20</v>
      </c>
      <c r="C26" s="124">
        <f t="shared" si="1"/>
        <v>145.68111725277981</v>
      </c>
      <c r="D26" s="124">
        <f t="shared" si="0"/>
        <v>2.9136223450555963</v>
      </c>
      <c r="E26" s="89"/>
      <c r="F26" s="90"/>
      <c r="G26" s="91"/>
      <c r="H26" s="340"/>
      <c r="I26" s="340"/>
      <c r="J26" s="340"/>
      <c r="K26" s="340"/>
      <c r="L26" s="340"/>
    </row>
    <row r="27" spans="1:12" ht="17.25" customHeight="1" x14ac:dyDescent="0.25">
      <c r="A27" s="87"/>
      <c r="B27" s="88">
        <v>21</v>
      </c>
      <c r="C27" s="124">
        <f t="shared" si="1"/>
        <v>148.5947395978354</v>
      </c>
      <c r="D27" s="124">
        <f t="shared" si="0"/>
        <v>2.971894791956708</v>
      </c>
      <c r="E27" s="89"/>
      <c r="F27" s="90"/>
      <c r="G27" s="91"/>
      <c r="H27" s="340"/>
      <c r="I27" s="340"/>
      <c r="J27" s="340"/>
      <c r="K27" s="340"/>
      <c r="L27" s="340"/>
    </row>
    <row r="28" spans="1:12" ht="17.25" customHeight="1" x14ac:dyDescent="0.25">
      <c r="A28" s="87"/>
      <c r="B28" s="88">
        <v>22</v>
      </c>
      <c r="C28" s="124">
        <f t="shared" si="1"/>
        <v>151.56663438979211</v>
      </c>
      <c r="D28" s="124">
        <f t="shared" si="0"/>
        <v>3.0313326877958424</v>
      </c>
      <c r="E28" s="89"/>
      <c r="F28" s="90"/>
      <c r="G28" s="91"/>
      <c r="H28" s="340"/>
      <c r="I28" s="340"/>
      <c r="J28" s="340"/>
      <c r="K28" s="340"/>
      <c r="L28" s="340"/>
    </row>
    <row r="29" spans="1:12" ht="17.25" customHeight="1" x14ac:dyDescent="0.25">
      <c r="A29" s="87"/>
      <c r="B29" s="88">
        <v>23</v>
      </c>
      <c r="C29" s="124">
        <f t="shared" si="1"/>
        <v>154.59796707758795</v>
      </c>
      <c r="D29" s="124">
        <f t="shared" si="0"/>
        <v>3.091959341551759</v>
      </c>
      <c r="E29" s="89"/>
      <c r="F29" s="90"/>
      <c r="G29" s="91"/>
      <c r="H29" s="340"/>
      <c r="I29" s="340"/>
      <c r="J29" s="340"/>
      <c r="K29" s="340"/>
      <c r="L29" s="340"/>
    </row>
    <row r="30" spans="1:12" ht="17.25" customHeight="1" x14ac:dyDescent="0.25">
      <c r="A30" s="87"/>
      <c r="B30" s="88">
        <v>24</v>
      </c>
      <c r="C30" s="124">
        <f t="shared" si="1"/>
        <v>157.68992641913971</v>
      </c>
      <c r="D30" s="124">
        <f t="shared" si="0"/>
        <v>3.1537985283827941</v>
      </c>
      <c r="E30" s="89"/>
      <c r="F30" s="90"/>
      <c r="G30" s="91"/>
      <c r="H30" s="340"/>
      <c r="I30" s="340"/>
      <c r="J30" s="340"/>
      <c r="K30" s="340"/>
      <c r="L30" s="340"/>
    </row>
    <row r="31" spans="1:12" ht="17.25" customHeight="1" x14ac:dyDescent="0.25">
      <c r="A31" s="87"/>
      <c r="B31" s="88">
        <v>25</v>
      </c>
      <c r="C31" s="124">
        <f t="shared" si="1"/>
        <v>160.8437249475225</v>
      </c>
      <c r="D31" s="124">
        <f t="shared" si="0"/>
        <v>3.2168744989504501</v>
      </c>
      <c r="E31" s="89"/>
      <c r="F31" s="90"/>
      <c r="G31" s="91"/>
      <c r="H31" s="340"/>
      <c r="I31" s="340"/>
      <c r="J31" s="340"/>
      <c r="K31" s="340"/>
      <c r="L31" s="340"/>
    </row>
    <row r="32" spans="1:12" ht="17.25" customHeight="1" x14ac:dyDescent="0.25">
      <c r="A32" s="87"/>
      <c r="B32" s="88">
        <v>26</v>
      </c>
      <c r="C32" s="124">
        <f t="shared" si="1"/>
        <v>164.06059944647296</v>
      </c>
      <c r="D32" s="124">
        <f t="shared" si="0"/>
        <v>3.2812119889294591</v>
      </c>
      <c r="E32" s="89"/>
      <c r="F32" s="90"/>
      <c r="G32" s="91"/>
      <c r="H32" s="340"/>
      <c r="I32" s="340"/>
      <c r="J32" s="340"/>
      <c r="K32" s="340"/>
      <c r="L32" s="340"/>
    </row>
    <row r="33" spans="1:12" ht="17.25" customHeight="1" x14ac:dyDescent="0.25">
      <c r="A33" s="87"/>
      <c r="B33" s="88">
        <v>27</v>
      </c>
      <c r="C33" s="124">
        <f t="shared" si="1"/>
        <v>167.34181143540243</v>
      </c>
      <c r="D33" s="124">
        <f t="shared" si="0"/>
        <v>3.3468362287080486</v>
      </c>
      <c r="E33" s="89"/>
      <c r="F33" s="90"/>
      <c r="G33" s="91"/>
      <c r="H33" s="340"/>
      <c r="I33" s="340"/>
      <c r="J33" s="340"/>
      <c r="K33" s="340"/>
      <c r="L33" s="340"/>
    </row>
    <row r="34" spans="1:12" ht="17.25" customHeight="1" x14ac:dyDescent="0.25">
      <c r="A34" s="87"/>
      <c r="B34" s="88">
        <v>28</v>
      </c>
      <c r="C34" s="124">
        <f t="shared" si="1"/>
        <v>170.68864766411048</v>
      </c>
      <c r="D34" s="124">
        <f t="shared" si="0"/>
        <v>3.4137729532822094</v>
      </c>
      <c r="E34" s="89"/>
      <c r="F34" s="90"/>
      <c r="G34" s="91"/>
      <c r="H34" s="340"/>
      <c r="I34" s="340"/>
      <c r="J34" s="340"/>
      <c r="K34" s="340"/>
      <c r="L34" s="340"/>
    </row>
    <row r="35" spans="1:12" ht="17.25" customHeight="1" x14ac:dyDescent="0.25">
      <c r="A35" s="87"/>
      <c r="B35" s="88">
        <v>29</v>
      </c>
      <c r="C35" s="124">
        <f t="shared" si="1"/>
        <v>174.10242061739268</v>
      </c>
      <c r="D35" s="124">
        <f t="shared" si="0"/>
        <v>3.4820484123478534</v>
      </c>
      <c r="E35" s="89"/>
      <c r="F35" s="90"/>
      <c r="G35" s="91"/>
      <c r="H35" s="340"/>
      <c r="I35" s="340"/>
      <c r="J35" s="340"/>
      <c r="K35" s="340"/>
      <c r="L35" s="340"/>
    </row>
    <row r="36" spans="1:12" ht="17.25" customHeight="1" x14ac:dyDescent="0.25">
      <c r="A36" s="87"/>
      <c r="B36" s="88">
        <v>30</v>
      </c>
      <c r="C36" s="124">
        <f t="shared" si="1"/>
        <v>177.58446902974055</v>
      </c>
      <c r="D36" s="124">
        <f t="shared" si="0"/>
        <v>3.5516893805948109</v>
      </c>
      <c r="E36" s="89"/>
      <c r="F36" s="90"/>
      <c r="G36" s="91"/>
      <c r="H36" s="340"/>
      <c r="I36" s="340"/>
      <c r="J36" s="340"/>
      <c r="K36" s="340"/>
      <c r="L36" s="340"/>
    </row>
    <row r="37" spans="1:12" ht="17.25" customHeight="1" x14ac:dyDescent="0.25">
      <c r="A37" s="87"/>
      <c r="B37" s="88">
        <v>31</v>
      </c>
      <c r="C37" s="124">
        <f t="shared" si="1"/>
        <v>181.13615841033536</v>
      </c>
      <c r="D37" s="124">
        <f t="shared" si="0"/>
        <v>3.6227231682067069</v>
      </c>
      <c r="E37" s="89"/>
      <c r="F37" s="90"/>
      <c r="G37" s="91"/>
      <c r="H37" s="340"/>
      <c r="I37" s="340"/>
      <c r="J37" s="340"/>
      <c r="K37" s="340"/>
      <c r="L37" s="340"/>
    </row>
    <row r="38" spans="1:12" ht="17.25" customHeight="1" x14ac:dyDescent="0.25">
      <c r="A38" s="87"/>
      <c r="B38" s="88">
        <v>32</v>
      </c>
      <c r="C38" s="124">
        <f t="shared" si="1"/>
        <v>184.75888157854206</v>
      </c>
      <c r="D38" s="124">
        <f t="shared" si="0"/>
        <v>3.6951776315708411</v>
      </c>
      <c r="E38" s="89"/>
      <c r="F38" s="90"/>
      <c r="G38" s="91"/>
      <c r="H38" s="340"/>
      <c r="I38" s="340"/>
      <c r="J38" s="340"/>
      <c r="K38" s="340"/>
      <c r="L38" s="340"/>
    </row>
    <row r="39" spans="1:12" ht="17.25" customHeight="1" x14ac:dyDescent="0.25">
      <c r="A39" s="87"/>
      <c r="B39" s="88">
        <v>33</v>
      </c>
      <c r="C39" s="124">
        <f t="shared" si="1"/>
        <v>188.45405921011289</v>
      </c>
      <c r="D39" s="124">
        <f t="shared" si="0"/>
        <v>3.7690811842022578</v>
      </c>
      <c r="E39" s="89"/>
      <c r="F39" s="90"/>
      <c r="G39" s="91"/>
      <c r="H39" s="340"/>
      <c r="I39" s="340"/>
      <c r="J39" s="340"/>
      <c r="K39" s="340"/>
      <c r="L39" s="340"/>
    </row>
    <row r="40" spans="1:12" ht="17.25" customHeight="1" x14ac:dyDescent="0.25">
      <c r="A40" s="87"/>
      <c r="B40" s="88">
        <v>34</v>
      </c>
      <c r="C40" s="124">
        <f t="shared" si="1"/>
        <v>192.22314039431515</v>
      </c>
      <c r="D40" s="124">
        <f t="shared" si="0"/>
        <v>3.8444628078863032</v>
      </c>
      <c r="E40" s="89"/>
      <c r="F40" s="90"/>
      <c r="G40" s="91"/>
      <c r="H40" s="340"/>
      <c r="I40" s="340"/>
      <c r="J40" s="340"/>
      <c r="K40" s="340"/>
      <c r="L40" s="340"/>
    </row>
    <row r="41" spans="1:12" ht="17.25" customHeight="1" x14ac:dyDescent="0.25">
      <c r="A41" s="87"/>
      <c r="B41" s="88">
        <v>35</v>
      </c>
      <c r="C41" s="124">
        <f t="shared" si="1"/>
        <v>196.06760320220147</v>
      </c>
      <c r="D41" s="124">
        <f t="shared" si="0"/>
        <v>3.9213520640440294</v>
      </c>
      <c r="E41" s="89"/>
      <c r="F41" s="90"/>
      <c r="G41" s="91"/>
      <c r="H41" s="340"/>
      <c r="I41" s="340"/>
      <c r="J41" s="340"/>
      <c r="K41" s="340"/>
      <c r="L41" s="340"/>
    </row>
    <row r="42" spans="1:12" ht="17.25" customHeight="1" x14ac:dyDescent="0.25">
      <c r="A42" s="87"/>
      <c r="B42" s="88">
        <v>36</v>
      </c>
      <c r="C42" s="124">
        <f t="shared" si="1"/>
        <v>199.98895526624551</v>
      </c>
      <c r="D42" s="124">
        <f t="shared" si="0"/>
        <v>3.9997791053249103</v>
      </c>
      <c r="E42" s="89"/>
      <c r="F42" s="90"/>
      <c r="G42" s="91"/>
      <c r="H42" s="340"/>
      <c r="I42" s="340"/>
      <c r="J42" s="340"/>
      <c r="K42" s="340"/>
      <c r="L42" s="340"/>
    </row>
    <row r="43" spans="1:12" ht="17.25" customHeight="1" x14ac:dyDescent="0.25">
      <c r="A43" s="87"/>
      <c r="B43" s="88">
        <v>37</v>
      </c>
      <c r="C43" s="124">
        <f t="shared" si="1"/>
        <v>203.98873437157042</v>
      </c>
      <c r="D43" s="124">
        <f t="shared" si="0"/>
        <v>4.0797746874314083</v>
      </c>
      <c r="E43" s="89"/>
      <c r="F43" s="90"/>
      <c r="G43" s="91"/>
      <c r="H43" s="340"/>
      <c r="I43" s="340"/>
      <c r="J43" s="340"/>
      <c r="K43" s="340"/>
      <c r="L43" s="340"/>
    </row>
    <row r="44" spans="1:12" ht="17.25" customHeight="1" x14ac:dyDescent="0.25">
      <c r="A44" s="87"/>
      <c r="B44" s="88">
        <v>38</v>
      </c>
      <c r="C44" s="124">
        <f t="shared" si="1"/>
        <v>208.06850905900183</v>
      </c>
      <c r="D44" s="124">
        <f t="shared" si="0"/>
        <v>4.1613701811800361</v>
      </c>
      <c r="E44" s="89"/>
      <c r="F44" s="90"/>
      <c r="G44" s="91"/>
      <c r="H44" s="340"/>
      <c r="I44" s="340"/>
      <c r="J44" s="340"/>
      <c r="K44" s="340"/>
      <c r="L44" s="340"/>
    </row>
    <row r="45" spans="1:12" ht="17.25" customHeight="1" x14ac:dyDescent="0.25">
      <c r="A45" s="87"/>
      <c r="B45" s="88">
        <v>39</v>
      </c>
      <c r="C45" s="124">
        <f t="shared" si="1"/>
        <v>212.22987924018187</v>
      </c>
      <c r="D45" s="124">
        <f t="shared" si="0"/>
        <v>4.2445975848036372</v>
      </c>
      <c r="E45" s="89"/>
      <c r="F45" s="90"/>
      <c r="G45" s="91"/>
      <c r="H45" s="340"/>
      <c r="I45" s="340"/>
      <c r="J45" s="340"/>
      <c r="K45" s="340"/>
      <c r="L45" s="340"/>
    </row>
    <row r="46" spans="1:12" ht="17.25" customHeight="1" x14ac:dyDescent="0.25">
      <c r="A46" s="87"/>
      <c r="B46" s="88">
        <v>40</v>
      </c>
      <c r="C46" s="124">
        <f t="shared" si="1"/>
        <v>216.47447682498552</v>
      </c>
      <c r="D46" s="124">
        <f t="shared" si="0"/>
        <v>4.3294895364997101</v>
      </c>
      <c r="E46" s="89"/>
      <c r="F46" s="90"/>
      <c r="G46" s="91"/>
      <c r="H46" s="340"/>
      <c r="I46" s="340"/>
      <c r="J46" s="340"/>
      <c r="K46" s="340"/>
      <c r="L46" s="340"/>
    </row>
    <row r="47" spans="1:12" ht="17.25" customHeight="1" x14ac:dyDescent="0.25">
      <c r="A47" s="87"/>
      <c r="B47" s="88">
        <v>41</v>
      </c>
      <c r="C47" s="124">
        <f t="shared" si="1"/>
        <v>220.80396636148524</v>
      </c>
      <c r="D47" s="124">
        <f t="shared" si="0"/>
        <v>4.4160793272297045</v>
      </c>
      <c r="E47" s="89"/>
      <c r="F47" s="90"/>
      <c r="G47" s="91"/>
      <c r="H47" s="340"/>
      <c r="I47" s="340"/>
      <c r="J47" s="340"/>
      <c r="K47" s="340"/>
      <c r="L47" s="340"/>
    </row>
    <row r="48" spans="1:12" ht="17.25" customHeight="1" x14ac:dyDescent="0.25">
      <c r="A48" s="87"/>
      <c r="B48" s="88">
        <v>42</v>
      </c>
      <c r="C48" s="124">
        <f t="shared" si="1"/>
        <v>225.22004568871495</v>
      </c>
      <c r="D48" s="124">
        <f t="shared" si="0"/>
        <v>4.5044009137742993</v>
      </c>
      <c r="E48" s="89"/>
      <c r="F48" s="90"/>
      <c r="G48" s="91"/>
      <c r="H48" s="340"/>
      <c r="I48" s="340"/>
      <c r="J48" s="340"/>
      <c r="K48" s="340"/>
      <c r="L48" s="340"/>
    </row>
    <row r="49" spans="1:12" ht="17.25" customHeight="1" x14ac:dyDescent="0.25">
      <c r="A49" s="87"/>
      <c r="B49" s="88">
        <v>43</v>
      </c>
      <c r="C49" s="124">
        <f t="shared" si="1"/>
        <v>229.72444660248925</v>
      </c>
      <c r="D49" s="124">
        <f t="shared" si="0"/>
        <v>4.594488932049785</v>
      </c>
      <c r="E49" s="89"/>
      <c r="F49" s="90"/>
      <c r="G49" s="91"/>
      <c r="H49" s="340"/>
      <c r="I49" s="340"/>
      <c r="J49" s="340"/>
      <c r="K49" s="340"/>
      <c r="L49" s="340"/>
    </row>
    <row r="50" spans="1:12" ht="17.25" customHeight="1" x14ac:dyDescent="0.25">
      <c r="A50" s="87"/>
      <c r="B50" s="88">
        <v>44</v>
      </c>
      <c r="C50" s="124">
        <f t="shared" si="1"/>
        <v>234.31893553453904</v>
      </c>
      <c r="D50" s="124">
        <f t="shared" si="0"/>
        <v>4.6863787106907804</v>
      </c>
      <c r="E50" s="89"/>
      <c r="F50" s="90"/>
      <c r="G50" s="91"/>
      <c r="H50" s="340"/>
      <c r="I50" s="340"/>
      <c r="J50" s="340"/>
      <c r="K50" s="340"/>
      <c r="L50" s="340"/>
    </row>
    <row r="51" spans="1:12" ht="17.25" customHeight="1" x14ac:dyDescent="0.25">
      <c r="A51" s="87"/>
      <c r="B51" s="88">
        <v>45</v>
      </c>
      <c r="C51" s="124">
        <f t="shared" si="1"/>
        <v>239.00531424522981</v>
      </c>
      <c r="D51" s="124">
        <f t="shared" si="0"/>
        <v>4.7801062849045959</v>
      </c>
      <c r="E51" s="89"/>
      <c r="F51" s="90"/>
      <c r="G51" s="91"/>
      <c r="H51" s="340"/>
      <c r="I51" s="340"/>
      <c r="J51" s="340"/>
      <c r="K51" s="340"/>
      <c r="L51" s="340"/>
    </row>
    <row r="52" spans="1:12" ht="17.25" customHeight="1" x14ac:dyDescent="0.25">
      <c r="A52" s="87"/>
      <c r="B52" s="88">
        <v>46</v>
      </c>
      <c r="C52" s="124">
        <f t="shared" si="1"/>
        <v>243.78542053013442</v>
      </c>
      <c r="D52" s="124">
        <f t="shared" si="0"/>
        <v>4.8757084106026882</v>
      </c>
      <c r="E52" s="89"/>
      <c r="F52" s="90"/>
      <c r="G52" s="91"/>
      <c r="H52" s="340"/>
      <c r="I52" s="340"/>
      <c r="J52" s="340"/>
      <c r="K52" s="340"/>
      <c r="L52" s="340"/>
    </row>
    <row r="53" spans="1:12" ht="17.25" customHeight="1" x14ac:dyDescent="0.25">
      <c r="A53" s="87"/>
      <c r="B53" s="88">
        <v>47</v>
      </c>
      <c r="C53" s="124">
        <f t="shared" si="1"/>
        <v>248.66112894073711</v>
      </c>
      <c r="D53" s="124">
        <f t="shared" si="0"/>
        <v>4.9732225788147426</v>
      </c>
      <c r="E53" s="89"/>
      <c r="F53" s="90"/>
      <c r="G53" s="91"/>
      <c r="H53" s="340"/>
      <c r="I53" s="340"/>
      <c r="J53" s="340"/>
      <c r="K53" s="340"/>
      <c r="L53" s="340"/>
    </row>
    <row r="54" spans="1:12" ht="17.25" customHeight="1" x14ac:dyDescent="0.25">
      <c r="A54" s="87"/>
      <c r="B54" s="88">
        <v>48</v>
      </c>
      <c r="C54" s="124">
        <f t="shared" si="1"/>
        <v>253.63435151955187</v>
      </c>
      <c r="D54" s="124">
        <f t="shared" si="0"/>
        <v>5.0726870303910374</v>
      </c>
      <c r="E54" s="89"/>
      <c r="F54" s="90"/>
      <c r="G54" s="91"/>
      <c r="H54" s="340"/>
      <c r="I54" s="340"/>
      <c r="J54" s="340"/>
      <c r="K54" s="340"/>
      <c r="L54" s="340"/>
    </row>
    <row r="55" spans="1:12" ht="17.25" customHeight="1" x14ac:dyDescent="0.25">
      <c r="A55" s="87"/>
      <c r="B55" s="88">
        <v>49</v>
      </c>
      <c r="C55" s="124">
        <f t="shared" si="1"/>
        <v>258.70703854994292</v>
      </c>
      <c r="D55" s="124">
        <f t="shared" si="0"/>
        <v>5.1741407709988581</v>
      </c>
      <c r="E55" s="89"/>
      <c r="F55" s="90"/>
      <c r="G55" s="91"/>
      <c r="H55" s="340"/>
      <c r="I55" s="340"/>
      <c r="J55" s="340"/>
      <c r="K55" s="340"/>
      <c r="L55" s="340"/>
    </row>
    <row r="56" spans="1:12" ht="17.25" customHeight="1" x14ac:dyDescent="0.25">
      <c r="A56" s="87"/>
      <c r="B56" s="88">
        <v>50</v>
      </c>
      <c r="C56" s="124">
        <f t="shared" si="1"/>
        <v>263.88117932094178</v>
      </c>
      <c r="D56" s="124">
        <f t="shared" si="0"/>
        <v>5.2776235864188354</v>
      </c>
      <c r="E56" s="89"/>
      <c r="F56" s="90"/>
      <c r="G56" s="91"/>
      <c r="H56" s="340"/>
      <c r="I56" s="340"/>
      <c r="J56" s="340"/>
      <c r="K56" s="340"/>
      <c r="L56" s="340"/>
    </row>
    <row r="57" spans="1:12" ht="17.25" customHeight="1" x14ac:dyDescent="0.25">
      <c r="A57" s="87"/>
      <c r="B57" s="88">
        <v>51</v>
      </c>
      <c r="C57" s="124">
        <f t="shared" si="1"/>
        <v>269.15880290736061</v>
      </c>
      <c r="D57" s="124">
        <f t="shared" si="0"/>
        <v>5.3831760581472121</v>
      </c>
      <c r="E57" s="89"/>
      <c r="F57" s="90"/>
      <c r="G57" s="91"/>
      <c r="H57" s="340"/>
      <c r="I57" s="340"/>
      <c r="J57" s="340"/>
      <c r="K57" s="340"/>
      <c r="L57" s="340"/>
    </row>
    <row r="58" spans="1:12" ht="17.25" customHeight="1" x14ac:dyDescent="0.25">
      <c r="A58" s="87"/>
      <c r="B58" s="88">
        <v>52</v>
      </c>
      <c r="C58" s="124">
        <f t="shared" si="1"/>
        <v>274.54197896550784</v>
      </c>
      <c r="D58" s="124">
        <f t="shared" si="0"/>
        <v>5.4908395793101565</v>
      </c>
      <c r="E58" s="89"/>
      <c r="F58" s="90"/>
      <c r="G58" s="91"/>
      <c r="H58" s="340"/>
      <c r="I58" s="340"/>
      <c r="J58" s="340"/>
      <c r="K58" s="340"/>
      <c r="L58" s="340"/>
    </row>
    <row r="59" spans="1:12" ht="17.25" customHeight="1" x14ac:dyDescent="0.25">
      <c r="A59" s="87"/>
      <c r="B59" s="88">
        <v>53</v>
      </c>
      <c r="C59" s="124">
        <f t="shared" si="1"/>
        <v>280.03281854481799</v>
      </c>
      <c r="D59" s="124">
        <f t="shared" si="0"/>
        <v>5.6006563708963597</v>
      </c>
      <c r="E59" s="89"/>
      <c r="F59" s="90"/>
      <c r="G59" s="91"/>
      <c r="H59" s="340"/>
      <c r="I59" s="340"/>
      <c r="J59" s="340"/>
      <c r="K59" s="340"/>
      <c r="L59" s="340"/>
    </row>
    <row r="60" spans="1:12" ht="17.25" customHeight="1" x14ac:dyDescent="0.25">
      <c r="A60" s="87"/>
      <c r="B60" s="88">
        <v>54</v>
      </c>
      <c r="C60" s="124">
        <f t="shared" si="1"/>
        <v>285.63347491571437</v>
      </c>
      <c r="D60" s="124">
        <f t="shared" si="0"/>
        <v>5.7126694983142876</v>
      </c>
      <c r="E60" s="89"/>
      <c r="F60" s="90"/>
      <c r="G60" s="91"/>
      <c r="H60" s="340"/>
      <c r="I60" s="340"/>
      <c r="J60" s="340"/>
      <c r="K60" s="340"/>
      <c r="L60" s="340"/>
    </row>
    <row r="61" spans="1:12" ht="17.25" customHeight="1" x14ac:dyDescent="0.25">
      <c r="A61" s="87"/>
      <c r="B61" s="88">
        <v>55</v>
      </c>
      <c r="C61" s="124">
        <f t="shared" si="1"/>
        <v>291.34614441402869</v>
      </c>
      <c r="D61" s="124">
        <f t="shared" si="0"/>
        <v>5.8269228882805741</v>
      </c>
      <c r="E61" s="89"/>
      <c r="F61" s="90"/>
      <c r="G61" s="91"/>
      <c r="H61" s="340"/>
      <c r="I61" s="340"/>
      <c r="J61" s="340"/>
      <c r="K61" s="340"/>
      <c r="L61" s="340"/>
    </row>
    <row r="62" spans="1:12" ht="17.25" customHeight="1" x14ac:dyDescent="0.25">
      <c r="A62" s="87"/>
      <c r="B62" s="88">
        <v>56</v>
      </c>
      <c r="C62" s="124">
        <f t="shared" si="1"/>
        <v>297.17306730230928</v>
      </c>
      <c r="D62" s="124">
        <f t="shared" si="0"/>
        <v>5.9434613460461856</v>
      </c>
      <c r="E62" s="89"/>
      <c r="F62" s="90"/>
      <c r="G62" s="91"/>
      <c r="H62" s="340"/>
      <c r="I62" s="340"/>
      <c r="J62" s="340"/>
      <c r="K62" s="340"/>
      <c r="L62" s="340"/>
    </row>
    <row r="63" spans="1:12" ht="17.25" customHeight="1" x14ac:dyDescent="0.25">
      <c r="A63" s="87"/>
      <c r="B63" s="88">
        <v>57</v>
      </c>
      <c r="C63" s="124">
        <f t="shared" si="1"/>
        <v>303.11652864835548</v>
      </c>
      <c r="D63" s="124">
        <f t="shared" si="0"/>
        <v>6.0623305729671095</v>
      </c>
      <c r="E63" s="89"/>
      <c r="F63" s="90"/>
      <c r="G63" s="91"/>
      <c r="H63" s="340"/>
      <c r="I63" s="340"/>
      <c r="J63" s="340"/>
      <c r="K63" s="340"/>
      <c r="L63" s="340"/>
    </row>
    <row r="64" spans="1:12" ht="17.25" customHeight="1" x14ac:dyDescent="0.25">
      <c r="A64" s="87"/>
      <c r="B64" s="88">
        <v>58</v>
      </c>
      <c r="C64" s="124">
        <f t="shared" si="1"/>
        <v>309.17885922132257</v>
      </c>
      <c r="D64" s="124">
        <f t="shared" si="0"/>
        <v>6.1835771844264515</v>
      </c>
      <c r="E64" s="89"/>
      <c r="F64" s="90"/>
      <c r="G64" s="91"/>
      <c r="H64" s="340"/>
      <c r="I64" s="340"/>
      <c r="J64" s="340"/>
      <c r="K64" s="340"/>
      <c r="L64" s="340"/>
    </row>
    <row r="65" spans="1:12" ht="17.25" customHeight="1" x14ac:dyDescent="0.25">
      <c r="A65" s="87"/>
      <c r="B65" s="88">
        <v>59</v>
      </c>
      <c r="C65" s="124">
        <f t="shared" si="1"/>
        <v>315.36243640574901</v>
      </c>
      <c r="D65" s="124">
        <f t="shared" si="0"/>
        <v>6.3072487281149803</v>
      </c>
      <c r="E65" s="89"/>
      <c r="F65" s="90"/>
      <c r="G65" s="91"/>
      <c r="H65" s="340"/>
      <c r="I65" s="340"/>
      <c r="J65" s="340"/>
      <c r="K65" s="340"/>
      <c r="L65" s="340"/>
    </row>
    <row r="66" spans="1:12" ht="17.25" customHeight="1" x14ac:dyDescent="0.25">
      <c r="A66" s="87"/>
      <c r="B66" s="88">
        <v>60</v>
      </c>
      <c r="C66" s="124">
        <f t="shared" si="1"/>
        <v>321.66968513386399</v>
      </c>
      <c r="D66" s="124">
        <f t="shared" si="0"/>
        <v>6.4333937026772796</v>
      </c>
      <c r="E66" s="89"/>
      <c r="F66" s="90"/>
      <c r="G66" s="91"/>
      <c r="H66" s="340"/>
      <c r="I66" s="340"/>
      <c r="J66" s="340"/>
      <c r="K66" s="340"/>
      <c r="L66" s="340"/>
    </row>
    <row r="67" spans="1:12" ht="17.25" customHeight="1" x14ac:dyDescent="0.25">
      <c r="A67" s="87"/>
      <c r="B67" s="88">
        <v>61</v>
      </c>
      <c r="C67" s="124">
        <f t="shared" si="1"/>
        <v>328.10307883654127</v>
      </c>
      <c r="D67" s="124">
        <f t="shared" si="0"/>
        <v>6.5620615767308257</v>
      </c>
      <c r="E67" s="89"/>
      <c r="F67" s="90"/>
      <c r="G67" s="91"/>
      <c r="H67" s="340"/>
      <c r="I67" s="340"/>
      <c r="J67" s="340"/>
      <c r="K67" s="340"/>
      <c r="L67" s="340"/>
    </row>
    <row r="68" spans="1:12" ht="17.25" customHeight="1" x14ac:dyDescent="0.25">
      <c r="A68" s="87"/>
      <c r="B68" s="88">
        <v>62</v>
      </c>
      <c r="C68" s="124">
        <f t="shared" si="1"/>
        <v>334.66514041327207</v>
      </c>
      <c r="D68" s="124">
        <f t="shared" si="0"/>
        <v>6.6933028082654413</v>
      </c>
      <c r="E68" s="89"/>
      <c r="F68" s="90"/>
      <c r="G68" s="91"/>
      <c r="H68" s="340"/>
      <c r="I68" s="340"/>
      <c r="J68" s="340"/>
      <c r="K68" s="340"/>
      <c r="L68" s="340"/>
    </row>
    <row r="69" spans="1:12" ht="17.25" customHeight="1" x14ac:dyDescent="0.25">
      <c r="A69" s="87"/>
      <c r="B69" s="88">
        <v>63</v>
      </c>
      <c r="C69" s="124">
        <f t="shared" si="1"/>
        <v>341.35844322153753</v>
      </c>
      <c r="D69" s="124">
        <f t="shared" si="0"/>
        <v>6.8271688644307504</v>
      </c>
      <c r="E69" s="89"/>
      <c r="F69" s="90"/>
      <c r="G69" s="91"/>
      <c r="H69" s="340"/>
      <c r="I69" s="340"/>
      <c r="J69" s="340"/>
      <c r="K69" s="340"/>
      <c r="L69" s="340"/>
    </row>
    <row r="70" spans="1:12" ht="17.25" customHeight="1" x14ac:dyDescent="0.25">
      <c r="A70" s="87"/>
      <c r="B70" s="88">
        <v>64</v>
      </c>
      <c r="C70" s="124">
        <f t="shared" si="1"/>
        <v>348.18561208596827</v>
      </c>
      <c r="D70" s="124">
        <f t="shared" si="0"/>
        <v>6.9637122417193655</v>
      </c>
      <c r="E70" s="89"/>
      <c r="F70" s="90"/>
      <c r="G70" s="91"/>
      <c r="H70" s="340"/>
      <c r="I70" s="340"/>
      <c r="J70" s="340"/>
      <c r="K70" s="340"/>
      <c r="L70" s="340"/>
    </row>
    <row r="71" spans="1:12" ht="17.25" customHeight="1" x14ac:dyDescent="0.25">
      <c r="A71" s="87"/>
      <c r="B71" s="88">
        <v>65</v>
      </c>
      <c r="C71" s="124">
        <f t="shared" si="1"/>
        <v>355.14932432768762</v>
      </c>
      <c r="D71" s="124">
        <f t="shared" si="0"/>
        <v>7.1029864865537524</v>
      </c>
      <c r="E71" s="89"/>
      <c r="F71" s="90"/>
      <c r="G71" s="91"/>
      <c r="H71" s="340"/>
      <c r="I71" s="340"/>
      <c r="J71" s="340"/>
      <c r="K71" s="340"/>
      <c r="L71" s="340"/>
    </row>
    <row r="72" spans="1:12" ht="17.25" customHeight="1" x14ac:dyDescent="0.25">
      <c r="A72" s="87"/>
      <c r="B72" s="88">
        <v>66</v>
      </c>
      <c r="C72" s="124">
        <f t="shared" si="1"/>
        <v>362.25231081424135</v>
      </c>
      <c r="D72" s="124">
        <f t="shared" ref="D72:D95" si="2">C72/100*$D$5</f>
        <v>7.2450462162848268</v>
      </c>
      <c r="E72" s="89"/>
      <c r="F72" s="90"/>
      <c r="G72" s="91"/>
      <c r="H72" s="340"/>
      <c r="I72" s="340"/>
      <c r="J72" s="340"/>
      <c r="K72" s="340"/>
      <c r="L72" s="340"/>
    </row>
    <row r="73" spans="1:12" ht="17.25" customHeight="1" x14ac:dyDescent="0.25">
      <c r="A73" s="87"/>
      <c r="B73" s="88">
        <v>67</v>
      </c>
      <c r="C73" s="124">
        <f t="shared" ref="C73:C95" si="3">C72+D72</f>
        <v>369.49735703052619</v>
      </c>
      <c r="D73" s="124">
        <f t="shared" si="2"/>
        <v>7.3899471406105235</v>
      </c>
      <c r="E73" s="89"/>
      <c r="F73" s="90"/>
      <c r="G73" s="91"/>
      <c r="H73" s="340"/>
      <c r="I73" s="340"/>
      <c r="J73" s="340"/>
      <c r="K73" s="340"/>
      <c r="L73" s="340"/>
    </row>
    <row r="74" spans="1:12" ht="17.25" customHeight="1" x14ac:dyDescent="0.25">
      <c r="A74" s="87"/>
      <c r="B74" s="88">
        <v>68</v>
      </c>
      <c r="C74" s="124">
        <f t="shared" si="3"/>
        <v>376.88730417113669</v>
      </c>
      <c r="D74" s="124">
        <f t="shared" si="2"/>
        <v>7.5377460834227339</v>
      </c>
      <c r="E74" s="89"/>
      <c r="F74" s="90"/>
      <c r="G74" s="91"/>
      <c r="H74" s="340"/>
      <c r="I74" s="340"/>
      <c r="J74" s="340"/>
      <c r="K74" s="340"/>
      <c r="L74" s="340"/>
    </row>
    <row r="75" spans="1:12" ht="17.25" customHeight="1" x14ac:dyDescent="0.25">
      <c r="A75" s="87"/>
      <c r="B75" s="88">
        <v>69</v>
      </c>
      <c r="C75" s="124">
        <f t="shared" si="3"/>
        <v>384.42505025455944</v>
      </c>
      <c r="D75" s="124">
        <f t="shared" si="2"/>
        <v>7.6885010050911884</v>
      </c>
      <c r="E75" s="89"/>
      <c r="F75" s="90"/>
      <c r="G75" s="91"/>
      <c r="H75" s="340"/>
      <c r="I75" s="340"/>
      <c r="J75" s="340"/>
      <c r="K75" s="340"/>
      <c r="L75" s="340"/>
    </row>
    <row r="76" spans="1:12" ht="17.25" customHeight="1" x14ac:dyDescent="0.25">
      <c r="A76" s="87"/>
      <c r="B76" s="88">
        <v>70</v>
      </c>
      <c r="C76" s="124">
        <f t="shared" si="3"/>
        <v>392.11355125965065</v>
      </c>
      <c r="D76" s="124">
        <f t="shared" si="2"/>
        <v>7.8422710251930132</v>
      </c>
      <c r="E76" s="89"/>
      <c r="F76" s="90"/>
      <c r="G76" s="91"/>
      <c r="H76" s="340"/>
      <c r="I76" s="340"/>
      <c r="J76" s="340"/>
      <c r="K76" s="340"/>
      <c r="L76" s="340"/>
    </row>
    <row r="77" spans="1:12" ht="17.25" customHeight="1" x14ac:dyDescent="0.25">
      <c r="A77" s="87"/>
      <c r="B77" s="88">
        <v>71</v>
      </c>
      <c r="C77" s="124">
        <f t="shared" si="3"/>
        <v>399.95582228484363</v>
      </c>
      <c r="D77" s="124">
        <f t="shared" si="2"/>
        <v>7.9991164456968731</v>
      </c>
      <c r="E77" s="89"/>
      <c r="F77" s="90"/>
      <c r="G77" s="91"/>
      <c r="H77" s="340"/>
      <c r="I77" s="340"/>
      <c r="J77" s="340"/>
      <c r="K77" s="340"/>
      <c r="L77" s="340"/>
    </row>
    <row r="78" spans="1:12" ht="17.25" customHeight="1" x14ac:dyDescent="0.25">
      <c r="A78" s="87"/>
      <c r="B78" s="88">
        <v>72</v>
      </c>
      <c r="C78" s="124">
        <f t="shared" si="3"/>
        <v>407.9549387305405</v>
      </c>
      <c r="D78" s="124">
        <f t="shared" si="2"/>
        <v>8.1590987746108095</v>
      </c>
      <c r="E78" s="89"/>
      <c r="F78" s="90"/>
      <c r="G78" s="91"/>
      <c r="H78" s="340"/>
      <c r="I78" s="340"/>
      <c r="J78" s="340"/>
      <c r="K78" s="340"/>
      <c r="L78" s="340"/>
    </row>
    <row r="79" spans="1:12" ht="17.25" customHeight="1" x14ac:dyDescent="0.25">
      <c r="A79" s="87"/>
      <c r="B79" s="88">
        <v>73</v>
      </c>
      <c r="C79" s="124">
        <f t="shared" si="3"/>
        <v>416.11403750515132</v>
      </c>
      <c r="D79" s="124">
        <f t="shared" si="2"/>
        <v>8.322280750103026</v>
      </c>
      <c r="E79" s="89"/>
      <c r="F79" s="90"/>
      <c r="G79" s="91"/>
      <c r="H79" s="340"/>
      <c r="I79" s="340"/>
      <c r="J79" s="340"/>
      <c r="K79" s="340"/>
      <c r="L79" s="340"/>
    </row>
    <row r="80" spans="1:12" ht="17.25" customHeight="1" x14ac:dyDescent="0.25">
      <c r="A80" s="87"/>
      <c r="B80" s="88">
        <v>74</v>
      </c>
      <c r="C80" s="124">
        <f t="shared" si="3"/>
        <v>424.43631825525432</v>
      </c>
      <c r="D80" s="124">
        <f t="shared" si="2"/>
        <v>8.4887263651050873</v>
      </c>
      <c r="E80" s="89"/>
      <c r="F80" s="90"/>
      <c r="G80" s="91"/>
      <c r="H80" s="340"/>
      <c r="I80" s="340"/>
      <c r="J80" s="340"/>
      <c r="K80" s="340"/>
      <c r="L80" s="340"/>
    </row>
    <row r="81" spans="1:12" ht="17.25" customHeight="1" x14ac:dyDescent="0.25">
      <c r="A81" s="87"/>
      <c r="B81" s="88">
        <v>75</v>
      </c>
      <c r="C81" s="124">
        <f t="shared" si="3"/>
        <v>432.92504462035942</v>
      </c>
      <c r="D81" s="124">
        <f t="shared" si="2"/>
        <v>8.6585008924071882</v>
      </c>
      <c r="E81" s="89"/>
      <c r="F81" s="90"/>
      <c r="G81" s="91"/>
      <c r="H81" s="340"/>
      <c r="I81" s="340"/>
      <c r="J81" s="340"/>
      <c r="K81" s="340"/>
      <c r="L81" s="340"/>
    </row>
    <row r="82" spans="1:12" ht="17.25" customHeight="1" x14ac:dyDescent="0.25">
      <c r="A82" s="87"/>
      <c r="B82" s="88">
        <v>76</v>
      </c>
      <c r="C82" s="124">
        <f t="shared" si="3"/>
        <v>441.58354551276659</v>
      </c>
      <c r="D82" s="124">
        <f t="shared" si="2"/>
        <v>8.8316709102553315</v>
      </c>
      <c r="E82" s="89"/>
      <c r="F82" s="90"/>
      <c r="G82" s="91"/>
      <c r="H82" s="340"/>
      <c r="I82" s="340"/>
      <c r="J82" s="340"/>
      <c r="K82" s="340"/>
      <c r="L82" s="340"/>
    </row>
    <row r="83" spans="1:12" ht="17.25" customHeight="1" x14ac:dyDescent="0.25">
      <c r="A83" s="87"/>
      <c r="B83" s="88">
        <v>77</v>
      </c>
      <c r="C83" s="124">
        <f t="shared" si="3"/>
        <v>450.41521642302195</v>
      </c>
      <c r="D83" s="124">
        <f t="shared" si="2"/>
        <v>9.0083043284604383</v>
      </c>
      <c r="E83" s="89"/>
      <c r="F83" s="90"/>
      <c r="G83" s="91"/>
      <c r="H83" s="340"/>
      <c r="I83" s="340"/>
      <c r="J83" s="340"/>
      <c r="K83" s="340"/>
      <c r="L83" s="340"/>
    </row>
    <row r="84" spans="1:12" ht="17.25" customHeight="1" x14ac:dyDescent="0.25">
      <c r="A84" s="87"/>
      <c r="B84" s="88">
        <v>78</v>
      </c>
      <c r="C84" s="124">
        <f t="shared" si="3"/>
        <v>459.42352075148239</v>
      </c>
      <c r="D84" s="124">
        <f t="shared" si="2"/>
        <v>9.1884704150296486</v>
      </c>
      <c r="E84" s="89"/>
      <c r="F84" s="90"/>
      <c r="G84" s="91"/>
      <c r="H84" s="340"/>
      <c r="I84" s="340"/>
      <c r="J84" s="340"/>
      <c r="K84" s="340"/>
      <c r="L84" s="340"/>
    </row>
    <row r="85" spans="1:12" ht="17.25" customHeight="1" x14ac:dyDescent="0.25">
      <c r="A85" s="87"/>
      <c r="B85" s="88">
        <v>79</v>
      </c>
      <c r="C85" s="124">
        <f t="shared" si="3"/>
        <v>468.61199116651204</v>
      </c>
      <c r="D85" s="124">
        <f t="shared" si="2"/>
        <v>9.37223982333024</v>
      </c>
      <c r="E85" s="89"/>
      <c r="F85" s="90"/>
      <c r="G85" s="91"/>
      <c r="H85" s="340"/>
      <c r="I85" s="340"/>
      <c r="J85" s="340"/>
      <c r="K85" s="340"/>
      <c r="L85" s="340"/>
    </row>
    <row r="86" spans="1:12" ht="17.25" customHeight="1" x14ac:dyDescent="0.25">
      <c r="A86" s="87"/>
      <c r="B86" s="88">
        <v>80</v>
      </c>
      <c r="C86" s="124">
        <f t="shared" si="3"/>
        <v>477.98423098984227</v>
      </c>
      <c r="D86" s="124">
        <f t="shared" si="2"/>
        <v>9.5596846197968457</v>
      </c>
      <c r="E86" s="89"/>
      <c r="F86" s="90"/>
      <c r="G86" s="91"/>
      <c r="H86" s="340"/>
      <c r="I86" s="340"/>
      <c r="J86" s="340"/>
      <c r="K86" s="340"/>
      <c r="L86" s="340"/>
    </row>
    <row r="87" spans="1:12" ht="17.25" customHeight="1" x14ac:dyDescent="0.25">
      <c r="A87" s="87"/>
      <c r="B87" s="88">
        <v>81</v>
      </c>
      <c r="C87" s="124">
        <f t="shared" si="3"/>
        <v>487.5439156096391</v>
      </c>
      <c r="D87" s="124">
        <f t="shared" si="2"/>
        <v>9.750878312192782</v>
      </c>
      <c r="E87" s="89"/>
      <c r="F87" s="90"/>
      <c r="G87" s="91"/>
      <c r="H87" s="340"/>
      <c r="I87" s="340"/>
      <c r="J87" s="340"/>
      <c r="K87" s="340"/>
      <c r="L87" s="340"/>
    </row>
    <row r="88" spans="1:12" ht="17.25" customHeight="1" x14ac:dyDescent="0.25">
      <c r="A88" s="87"/>
      <c r="B88" s="88">
        <v>82</v>
      </c>
      <c r="C88" s="124">
        <f t="shared" si="3"/>
        <v>497.29479392183191</v>
      </c>
      <c r="D88" s="124">
        <f t="shared" si="2"/>
        <v>9.9458958784366374</v>
      </c>
      <c r="E88" s="89"/>
      <c r="F88" s="90"/>
      <c r="G88" s="91"/>
      <c r="H88" s="340"/>
      <c r="I88" s="340"/>
      <c r="J88" s="340"/>
      <c r="K88" s="340"/>
      <c r="L88" s="340"/>
    </row>
    <row r="89" spans="1:12" ht="17.25" customHeight="1" x14ac:dyDescent="0.25">
      <c r="A89" s="87"/>
      <c r="B89" s="88">
        <v>83</v>
      </c>
      <c r="C89" s="124">
        <f t="shared" si="3"/>
        <v>507.24068980026857</v>
      </c>
      <c r="D89" s="124">
        <f t="shared" si="2"/>
        <v>10.144813796005371</v>
      </c>
      <c r="E89" s="89"/>
      <c r="F89" s="90"/>
      <c r="G89" s="91"/>
      <c r="H89" s="340"/>
      <c r="I89" s="340"/>
      <c r="J89" s="340"/>
      <c r="K89" s="340"/>
      <c r="L89" s="340"/>
    </row>
    <row r="90" spans="1:12" ht="17.25" customHeight="1" x14ac:dyDescent="0.25">
      <c r="A90" s="87"/>
      <c r="B90" s="88">
        <v>84</v>
      </c>
      <c r="C90" s="124">
        <f t="shared" si="3"/>
        <v>517.38550359627391</v>
      </c>
      <c r="D90" s="124">
        <f t="shared" si="2"/>
        <v>10.347710071925478</v>
      </c>
      <c r="E90" s="89"/>
      <c r="F90" s="90"/>
      <c r="G90" s="91"/>
      <c r="H90" s="340"/>
      <c r="I90" s="340"/>
      <c r="J90" s="340"/>
      <c r="K90" s="340"/>
      <c r="L90" s="340"/>
    </row>
    <row r="91" spans="1:12" ht="17.25" customHeight="1" x14ac:dyDescent="0.25">
      <c r="A91" s="87"/>
      <c r="B91" s="88">
        <v>85</v>
      </c>
      <c r="C91" s="124">
        <f t="shared" si="3"/>
        <v>527.73321366819937</v>
      </c>
      <c r="D91" s="124">
        <f t="shared" si="2"/>
        <v>10.554664273363988</v>
      </c>
      <c r="E91" s="89"/>
      <c r="F91" s="90"/>
      <c r="G91" s="91"/>
      <c r="H91" s="340"/>
      <c r="I91" s="340"/>
      <c r="J91" s="340"/>
      <c r="K91" s="340"/>
      <c r="L91" s="340"/>
    </row>
    <row r="92" spans="1:12" ht="17.25" customHeight="1" x14ac:dyDescent="0.25">
      <c r="A92" s="87"/>
      <c r="B92" s="88">
        <v>86</v>
      </c>
      <c r="C92" s="124">
        <f t="shared" si="3"/>
        <v>538.28787794156335</v>
      </c>
      <c r="D92" s="124">
        <f t="shared" si="2"/>
        <v>10.765757558831266</v>
      </c>
      <c r="E92" s="89"/>
      <c r="F92" s="90"/>
      <c r="G92" s="91"/>
      <c r="H92" s="340"/>
      <c r="I92" s="340"/>
      <c r="J92" s="340"/>
      <c r="K92" s="340"/>
      <c r="L92" s="340"/>
    </row>
    <row r="93" spans="1:12" ht="17.25" customHeight="1" x14ac:dyDescent="0.25">
      <c r="A93" s="87"/>
      <c r="B93" s="88">
        <v>87</v>
      </c>
      <c r="C93" s="124">
        <f t="shared" si="3"/>
        <v>549.05363550039465</v>
      </c>
      <c r="D93" s="124">
        <f t="shared" si="2"/>
        <v>10.981072710007894</v>
      </c>
      <c r="E93" s="89"/>
      <c r="F93" s="90"/>
      <c r="G93" s="91"/>
      <c r="H93" s="340"/>
      <c r="I93" s="340"/>
      <c r="J93" s="340"/>
      <c r="K93" s="340"/>
      <c r="L93" s="340"/>
    </row>
    <row r="94" spans="1:12" ht="17.25" customHeight="1" x14ac:dyDescent="0.25">
      <c r="A94" s="87"/>
      <c r="B94" s="88">
        <v>88</v>
      </c>
      <c r="C94" s="124">
        <f t="shared" si="3"/>
        <v>560.03470821040253</v>
      </c>
      <c r="D94" s="124">
        <f t="shared" si="2"/>
        <v>11.20069416420805</v>
      </c>
      <c r="E94" s="89"/>
      <c r="F94" s="90"/>
      <c r="G94" s="91"/>
      <c r="H94" s="340"/>
      <c r="I94" s="340"/>
      <c r="J94" s="340"/>
      <c r="K94" s="340"/>
      <c r="L94" s="340"/>
    </row>
    <row r="95" spans="1:12" ht="17.25" customHeight="1" x14ac:dyDescent="0.25">
      <c r="A95" s="87"/>
      <c r="B95" s="88">
        <v>89</v>
      </c>
      <c r="C95" s="124">
        <f t="shared" si="3"/>
        <v>571.23540237461054</v>
      </c>
      <c r="D95" s="124">
        <f t="shared" si="2"/>
        <v>11.42470804749221</v>
      </c>
      <c r="E95" s="89"/>
      <c r="F95" s="90"/>
      <c r="G95" s="91"/>
      <c r="H95" s="340"/>
      <c r="I95" s="340"/>
      <c r="J95" s="340"/>
      <c r="K95" s="340"/>
      <c r="L95" s="340"/>
    </row>
    <row r="96" spans="1:12" ht="17.25" customHeight="1" x14ac:dyDescent="0.25">
      <c r="A96" s="87"/>
      <c r="B96" s="88">
        <v>90</v>
      </c>
      <c r="C96" s="124">
        <f>C95+D95</f>
        <v>582.66011042210278</v>
      </c>
      <c r="D96" s="124">
        <f>C96/100*$D$5</f>
        <v>11.653202208442055</v>
      </c>
      <c r="E96" s="89"/>
      <c r="F96" s="90"/>
      <c r="G96" s="91"/>
      <c r="H96" s="340"/>
      <c r="I96" s="340"/>
      <c r="J96" s="340"/>
      <c r="K96" s="340"/>
      <c r="L96" s="340"/>
    </row>
    <row r="97" spans="1:12" ht="17.25" customHeight="1" x14ac:dyDescent="0.25">
      <c r="A97" s="87"/>
      <c r="B97" s="88">
        <v>91</v>
      </c>
      <c r="C97" s="124">
        <f>C96+D96</f>
        <v>594.31331263054483</v>
      </c>
      <c r="D97" s="124">
        <f t="shared" ref="D97:D125" si="4">C97/100*$D$5</f>
        <v>11.886266252610897</v>
      </c>
      <c r="E97" s="89"/>
      <c r="F97" s="90"/>
      <c r="G97" s="91"/>
      <c r="H97" s="340"/>
      <c r="I97" s="340"/>
      <c r="J97" s="340"/>
      <c r="K97" s="340"/>
      <c r="L97" s="340"/>
    </row>
    <row r="98" spans="1:12" ht="17.25" customHeight="1" x14ac:dyDescent="0.25">
      <c r="A98" s="87"/>
      <c r="B98" s="88">
        <v>92</v>
      </c>
      <c r="C98" s="124">
        <f t="shared" ref="C98:C125" si="5">C97+D97</f>
        <v>606.19957888315571</v>
      </c>
      <c r="D98" s="124">
        <f t="shared" si="4"/>
        <v>12.123991577663114</v>
      </c>
      <c r="E98" s="89"/>
      <c r="F98" s="90"/>
      <c r="G98" s="91"/>
      <c r="H98" s="340"/>
      <c r="I98" s="340"/>
      <c r="J98" s="340"/>
      <c r="K98" s="340"/>
      <c r="L98" s="340"/>
    </row>
    <row r="99" spans="1:12" ht="17.25" customHeight="1" x14ac:dyDescent="0.25">
      <c r="A99" s="87"/>
      <c r="B99" s="88">
        <v>93</v>
      </c>
      <c r="C99" s="124">
        <f t="shared" si="5"/>
        <v>618.32357046081881</v>
      </c>
      <c r="D99" s="124">
        <f t="shared" si="4"/>
        <v>12.366471409216377</v>
      </c>
      <c r="E99" s="89"/>
      <c r="F99" s="90"/>
      <c r="G99" s="91"/>
      <c r="H99" s="340"/>
      <c r="I99" s="340"/>
      <c r="J99" s="340"/>
      <c r="K99" s="340"/>
      <c r="L99" s="340"/>
    </row>
    <row r="100" spans="1:12" ht="17.25" customHeight="1" x14ac:dyDescent="0.25">
      <c r="A100" s="87"/>
      <c r="B100" s="88">
        <v>94</v>
      </c>
      <c r="C100" s="124">
        <f t="shared" si="5"/>
        <v>630.6900418700352</v>
      </c>
      <c r="D100" s="124">
        <f t="shared" si="4"/>
        <v>12.613800837400705</v>
      </c>
      <c r="E100" s="89"/>
      <c r="F100" s="90"/>
      <c r="G100" s="91"/>
      <c r="H100" s="340"/>
      <c r="I100" s="340"/>
      <c r="J100" s="340"/>
      <c r="K100" s="340"/>
      <c r="L100" s="340"/>
    </row>
    <row r="101" spans="1:12" ht="17.25" customHeight="1" x14ac:dyDescent="0.25">
      <c r="A101" s="87"/>
      <c r="B101" s="88">
        <v>95</v>
      </c>
      <c r="C101" s="124">
        <f t="shared" si="5"/>
        <v>643.30384270743593</v>
      </c>
      <c r="D101" s="124">
        <f t="shared" si="4"/>
        <v>12.866076854148719</v>
      </c>
      <c r="E101" s="89"/>
      <c r="F101" s="90"/>
      <c r="G101" s="91"/>
      <c r="H101" s="340"/>
      <c r="I101" s="340"/>
      <c r="J101" s="340"/>
      <c r="K101" s="340"/>
      <c r="L101" s="340"/>
    </row>
    <row r="102" spans="1:12" ht="17.25" customHeight="1" x14ac:dyDescent="0.25">
      <c r="A102" s="87"/>
      <c r="B102" s="88">
        <v>96</v>
      </c>
      <c r="C102" s="124">
        <f t="shared" si="5"/>
        <v>656.16991956158461</v>
      </c>
      <c r="D102" s="124">
        <f t="shared" si="4"/>
        <v>13.123398391231692</v>
      </c>
      <c r="E102" s="89"/>
      <c r="F102" s="90"/>
      <c r="G102" s="91"/>
      <c r="H102" s="340"/>
      <c r="I102" s="340"/>
      <c r="J102" s="340"/>
      <c r="K102" s="340"/>
      <c r="L102" s="340"/>
    </row>
    <row r="103" spans="1:12" ht="17.25" customHeight="1" x14ac:dyDescent="0.25">
      <c r="A103" s="87"/>
      <c r="B103" s="88">
        <v>97</v>
      </c>
      <c r="C103" s="124">
        <f t="shared" si="5"/>
        <v>669.29331795281632</v>
      </c>
      <c r="D103" s="124">
        <f t="shared" si="4"/>
        <v>13.385866359056326</v>
      </c>
      <c r="E103" s="89"/>
      <c r="F103" s="90"/>
      <c r="G103" s="91"/>
      <c r="H103" s="340"/>
      <c r="I103" s="340"/>
      <c r="J103" s="340"/>
      <c r="K103" s="340"/>
      <c r="L103" s="340"/>
    </row>
    <row r="104" spans="1:12" ht="17.25" customHeight="1" x14ac:dyDescent="0.25">
      <c r="A104" s="87"/>
      <c r="B104" s="88">
        <v>98</v>
      </c>
      <c r="C104" s="124">
        <f t="shared" si="5"/>
        <v>682.67918431187263</v>
      </c>
      <c r="D104" s="124">
        <f t="shared" si="4"/>
        <v>13.653583686237452</v>
      </c>
      <c r="E104" s="89"/>
      <c r="F104" s="90"/>
      <c r="G104" s="91"/>
      <c r="H104" s="340"/>
      <c r="I104" s="340"/>
      <c r="J104" s="340"/>
      <c r="K104" s="340"/>
      <c r="L104" s="340"/>
    </row>
    <row r="105" spans="1:12" ht="17.25" customHeight="1" x14ac:dyDescent="0.25">
      <c r="A105" s="87"/>
      <c r="B105" s="88">
        <v>99</v>
      </c>
      <c r="C105" s="124">
        <f t="shared" si="5"/>
        <v>696.33276799811006</v>
      </c>
      <c r="D105" s="124">
        <f t="shared" si="4"/>
        <v>13.926655359962201</v>
      </c>
      <c r="E105" s="89"/>
      <c r="F105" s="90"/>
      <c r="G105" s="91"/>
      <c r="H105" s="340"/>
      <c r="I105" s="340"/>
      <c r="J105" s="340"/>
      <c r="K105" s="340"/>
      <c r="L105" s="340"/>
    </row>
    <row r="106" spans="1:12" ht="17.25" customHeight="1" x14ac:dyDescent="0.25">
      <c r="A106" s="87"/>
      <c r="B106" s="88">
        <v>100</v>
      </c>
      <c r="C106" s="124">
        <f t="shared" si="5"/>
        <v>710.25942335807224</v>
      </c>
      <c r="D106" s="124">
        <f t="shared" si="4"/>
        <v>14.205188467161445</v>
      </c>
      <c r="E106" s="89"/>
      <c r="F106" s="90"/>
      <c r="G106" s="91"/>
      <c r="H106" s="340"/>
      <c r="I106" s="340"/>
      <c r="J106" s="340"/>
      <c r="K106" s="340"/>
      <c r="L106" s="340"/>
    </row>
    <row r="107" spans="1:12" ht="17.25" customHeight="1" x14ac:dyDescent="0.25">
      <c r="A107" s="87"/>
      <c r="B107" s="88">
        <v>101</v>
      </c>
      <c r="C107" s="124">
        <f t="shared" si="5"/>
        <v>724.46461182523365</v>
      </c>
      <c r="D107" s="124">
        <f t="shared" si="4"/>
        <v>14.489292236504673</v>
      </c>
      <c r="E107" s="89"/>
      <c r="F107" s="90"/>
      <c r="G107" s="91"/>
      <c r="H107" s="340"/>
      <c r="I107" s="340"/>
      <c r="J107" s="340"/>
      <c r="K107" s="340"/>
      <c r="L107" s="340"/>
    </row>
    <row r="108" spans="1:12" ht="17.25" customHeight="1" x14ac:dyDescent="0.25">
      <c r="A108" s="87"/>
      <c r="B108" s="88">
        <v>102</v>
      </c>
      <c r="C108" s="124">
        <f t="shared" si="5"/>
        <v>738.95390406173829</v>
      </c>
      <c r="D108" s="124">
        <f t="shared" si="4"/>
        <v>14.779078081234765</v>
      </c>
      <c r="E108" s="89"/>
      <c r="F108" s="90"/>
      <c r="G108" s="91"/>
      <c r="H108" s="340"/>
      <c r="I108" s="340"/>
      <c r="J108" s="340"/>
      <c r="K108" s="340"/>
      <c r="L108" s="340"/>
    </row>
    <row r="109" spans="1:12" ht="17.25" customHeight="1" x14ac:dyDescent="0.25">
      <c r="A109" s="87"/>
      <c r="B109" s="88">
        <v>103</v>
      </c>
      <c r="C109" s="124">
        <f t="shared" si="5"/>
        <v>753.73298214297301</v>
      </c>
      <c r="D109" s="124">
        <f t="shared" si="4"/>
        <v>15.07465964285946</v>
      </c>
      <c r="E109" s="89"/>
      <c r="F109" s="90"/>
      <c r="G109" s="91"/>
      <c r="H109" s="340"/>
      <c r="I109" s="340"/>
      <c r="J109" s="340"/>
      <c r="K109" s="340"/>
      <c r="L109" s="340"/>
    </row>
    <row r="110" spans="1:12" ht="17.25" customHeight="1" x14ac:dyDescent="0.25">
      <c r="A110" s="87"/>
      <c r="B110" s="88">
        <v>104</v>
      </c>
      <c r="C110" s="124">
        <f t="shared" si="5"/>
        <v>768.80764178583252</v>
      </c>
      <c r="D110" s="124">
        <f t="shared" si="4"/>
        <v>15.376152835716651</v>
      </c>
      <c r="E110" s="89"/>
      <c r="F110" s="90"/>
      <c r="G110" s="91"/>
      <c r="H110" s="340"/>
      <c r="I110" s="340"/>
      <c r="J110" s="340"/>
      <c r="K110" s="340"/>
      <c r="L110" s="340"/>
    </row>
    <row r="111" spans="1:12" ht="17.25" customHeight="1" x14ac:dyDescent="0.25">
      <c r="A111" s="87"/>
      <c r="B111" s="88">
        <v>105</v>
      </c>
      <c r="C111" s="124">
        <f t="shared" si="5"/>
        <v>784.18379462154917</v>
      </c>
      <c r="D111" s="124">
        <f t="shared" si="4"/>
        <v>15.683675892430983</v>
      </c>
      <c r="E111" s="89"/>
      <c r="F111" s="90"/>
      <c r="G111" s="91"/>
      <c r="H111" s="340"/>
      <c r="I111" s="340"/>
      <c r="J111" s="340"/>
      <c r="K111" s="340"/>
      <c r="L111" s="340"/>
    </row>
    <row r="112" spans="1:12" ht="17.25" customHeight="1" x14ac:dyDescent="0.25">
      <c r="A112" s="87"/>
      <c r="B112" s="88">
        <v>106</v>
      </c>
      <c r="C112" s="124">
        <f t="shared" si="5"/>
        <v>799.86747051398015</v>
      </c>
      <c r="D112" s="124">
        <f t="shared" si="4"/>
        <v>15.997349410279604</v>
      </c>
      <c r="E112" s="89"/>
      <c r="F112" s="90"/>
      <c r="G112" s="91"/>
      <c r="H112" s="340"/>
      <c r="I112" s="340"/>
      <c r="J112" s="340"/>
      <c r="K112" s="340"/>
      <c r="L112" s="340"/>
    </row>
    <row r="113" spans="1:12" ht="17.25" customHeight="1" x14ac:dyDescent="0.25">
      <c r="A113" s="87"/>
      <c r="B113" s="88">
        <v>107</v>
      </c>
      <c r="C113" s="124">
        <f t="shared" si="5"/>
        <v>815.86481992425979</v>
      </c>
      <c r="D113" s="124">
        <f t="shared" si="4"/>
        <v>16.317296398485198</v>
      </c>
      <c r="E113" s="89"/>
      <c r="F113" s="90"/>
      <c r="G113" s="91"/>
      <c r="H113" s="340"/>
      <c r="I113" s="340"/>
      <c r="J113" s="340"/>
      <c r="K113" s="340"/>
      <c r="L113" s="340"/>
    </row>
    <row r="114" spans="1:12" ht="17.25" customHeight="1" x14ac:dyDescent="0.25">
      <c r="A114" s="87"/>
      <c r="B114" s="88">
        <v>108</v>
      </c>
      <c r="C114" s="124">
        <f t="shared" si="5"/>
        <v>832.18211632274495</v>
      </c>
      <c r="D114" s="124">
        <f t="shared" si="4"/>
        <v>16.643642326454898</v>
      </c>
      <c r="E114" s="89"/>
      <c r="F114" s="90"/>
      <c r="G114" s="91"/>
      <c r="H114" s="340"/>
      <c r="I114" s="340"/>
      <c r="J114" s="340"/>
      <c r="K114" s="340"/>
      <c r="L114" s="340"/>
    </row>
    <row r="115" spans="1:12" ht="17.25" customHeight="1" x14ac:dyDescent="0.25">
      <c r="A115" s="87"/>
      <c r="B115" s="88">
        <v>109</v>
      </c>
      <c r="C115" s="124">
        <f t="shared" si="5"/>
        <v>848.82575864919988</v>
      </c>
      <c r="D115" s="124">
        <f t="shared" si="4"/>
        <v>16.976515172983998</v>
      </c>
      <c r="E115" s="89"/>
      <c r="F115" s="90"/>
      <c r="G115" s="91"/>
      <c r="H115" s="340"/>
      <c r="I115" s="340"/>
      <c r="J115" s="340"/>
      <c r="K115" s="340"/>
      <c r="L115" s="340"/>
    </row>
    <row r="116" spans="1:12" ht="17.25" customHeight="1" x14ac:dyDescent="0.25">
      <c r="A116" s="87"/>
      <c r="B116" s="88">
        <v>110</v>
      </c>
      <c r="C116" s="124">
        <f t="shared" si="5"/>
        <v>865.80227382218391</v>
      </c>
      <c r="D116" s="124">
        <f t="shared" si="4"/>
        <v>17.316045476443676</v>
      </c>
      <c r="E116" s="89"/>
      <c r="F116" s="90"/>
      <c r="G116" s="91"/>
      <c r="H116" s="340"/>
      <c r="I116" s="340"/>
      <c r="J116" s="340"/>
      <c r="K116" s="340"/>
      <c r="L116" s="340"/>
    </row>
    <row r="117" spans="1:12" ht="17.25" customHeight="1" x14ac:dyDescent="0.25">
      <c r="A117" s="87"/>
      <c r="B117" s="88">
        <v>111</v>
      </c>
      <c r="C117" s="124">
        <f t="shared" si="5"/>
        <v>883.11831929862763</v>
      </c>
      <c r="D117" s="124">
        <f t="shared" si="4"/>
        <v>17.662366385972554</v>
      </c>
      <c r="E117" s="89"/>
      <c r="F117" s="90"/>
      <c r="G117" s="91"/>
      <c r="H117" s="340"/>
      <c r="I117" s="340"/>
      <c r="J117" s="340"/>
      <c r="K117" s="340"/>
      <c r="L117" s="340"/>
    </row>
    <row r="118" spans="1:12" ht="17.25" customHeight="1" x14ac:dyDescent="0.25">
      <c r="A118" s="87"/>
      <c r="B118" s="88">
        <v>112</v>
      </c>
      <c r="C118" s="124">
        <f t="shared" si="5"/>
        <v>900.78068568460014</v>
      </c>
      <c r="D118" s="124">
        <f t="shared" si="4"/>
        <v>18.015613713692002</v>
      </c>
      <c r="E118" s="89"/>
      <c r="F118" s="90"/>
      <c r="G118" s="91"/>
      <c r="H118" s="340"/>
      <c r="I118" s="340"/>
      <c r="J118" s="340"/>
      <c r="K118" s="340"/>
      <c r="L118" s="340"/>
    </row>
    <row r="119" spans="1:12" ht="17.25" customHeight="1" x14ac:dyDescent="0.25">
      <c r="A119" s="87"/>
      <c r="B119" s="88">
        <v>113</v>
      </c>
      <c r="C119" s="124">
        <f t="shared" si="5"/>
        <v>918.79629939829215</v>
      </c>
      <c r="D119" s="124">
        <f t="shared" si="4"/>
        <v>18.375925987965843</v>
      </c>
      <c r="E119" s="89"/>
      <c r="F119" s="90"/>
      <c r="G119" s="91"/>
      <c r="H119" s="340"/>
      <c r="I119" s="340"/>
      <c r="J119" s="340"/>
      <c r="K119" s="340"/>
      <c r="L119" s="340"/>
    </row>
    <row r="120" spans="1:12" ht="17.25" customHeight="1" x14ac:dyDescent="0.25">
      <c r="A120" s="87"/>
      <c r="B120" s="88">
        <v>114</v>
      </c>
      <c r="C120" s="124">
        <f t="shared" si="5"/>
        <v>937.17222538625799</v>
      </c>
      <c r="D120" s="124">
        <f t="shared" si="4"/>
        <v>18.743444507725158</v>
      </c>
      <c r="E120" s="89"/>
      <c r="F120" s="90"/>
      <c r="G120" s="91"/>
      <c r="H120" s="340"/>
      <c r="I120" s="340"/>
      <c r="J120" s="340"/>
      <c r="K120" s="340"/>
      <c r="L120" s="340"/>
    </row>
    <row r="121" spans="1:12" ht="17.25" customHeight="1" x14ac:dyDescent="0.25">
      <c r="A121" s="87"/>
      <c r="B121" s="88">
        <v>115</v>
      </c>
      <c r="C121" s="124">
        <f t="shared" si="5"/>
        <v>955.91566989398314</v>
      </c>
      <c r="D121" s="124">
        <f t="shared" si="4"/>
        <v>19.118313397879664</v>
      </c>
      <c r="E121" s="89"/>
      <c r="F121" s="90"/>
      <c r="G121" s="91"/>
      <c r="H121" s="340"/>
      <c r="I121" s="340"/>
      <c r="J121" s="340"/>
      <c r="K121" s="340"/>
      <c r="L121" s="340"/>
    </row>
    <row r="122" spans="1:12" ht="17.25" customHeight="1" x14ac:dyDescent="0.25">
      <c r="A122" s="87"/>
      <c r="B122" s="88">
        <v>116</v>
      </c>
      <c r="C122" s="124">
        <f t="shared" si="5"/>
        <v>975.0339832918628</v>
      </c>
      <c r="D122" s="124">
        <f t="shared" si="4"/>
        <v>19.500679665837257</v>
      </c>
      <c r="E122" s="89"/>
      <c r="F122" s="90"/>
      <c r="G122" s="91"/>
      <c r="H122" s="340"/>
      <c r="I122" s="340"/>
      <c r="J122" s="340"/>
      <c r="K122" s="340"/>
      <c r="L122" s="340"/>
    </row>
    <row r="123" spans="1:12" ht="17.25" customHeight="1" x14ac:dyDescent="0.25">
      <c r="A123" s="87"/>
      <c r="B123" s="88">
        <v>117</v>
      </c>
      <c r="C123" s="124">
        <f t="shared" si="5"/>
        <v>994.53466295770011</v>
      </c>
      <c r="D123" s="124">
        <f t="shared" si="4"/>
        <v>19.890693259154002</v>
      </c>
      <c r="E123" s="89"/>
      <c r="F123" s="90"/>
      <c r="G123" s="91"/>
      <c r="H123" s="340"/>
      <c r="I123" s="340"/>
      <c r="J123" s="340"/>
      <c r="K123" s="340"/>
      <c r="L123" s="340"/>
    </row>
    <row r="124" spans="1:12" ht="17.25" customHeight="1" x14ac:dyDescent="0.25">
      <c r="A124" s="87"/>
      <c r="B124" s="88">
        <v>118</v>
      </c>
      <c r="C124" s="124">
        <f t="shared" si="5"/>
        <v>1014.4253562168541</v>
      </c>
      <c r="D124" s="124">
        <f t="shared" si="4"/>
        <v>20.28850712433708</v>
      </c>
      <c r="E124" s="89"/>
      <c r="F124" s="90"/>
      <c r="G124" s="91"/>
      <c r="H124" s="340"/>
      <c r="I124" s="340"/>
      <c r="J124" s="340"/>
      <c r="K124" s="340"/>
      <c r="L124" s="340"/>
    </row>
    <row r="125" spans="1:12" ht="17.25" customHeight="1" x14ac:dyDescent="0.25">
      <c r="A125" s="87"/>
      <c r="B125" s="88">
        <v>119</v>
      </c>
      <c r="C125" s="124">
        <f t="shared" si="5"/>
        <v>1034.7138633411912</v>
      </c>
      <c r="D125" s="124">
        <f t="shared" si="4"/>
        <v>20.694277266823825</v>
      </c>
      <c r="E125" s="89"/>
      <c r="F125" s="90"/>
      <c r="G125" s="91"/>
      <c r="H125" s="340"/>
      <c r="I125" s="340"/>
      <c r="J125" s="340"/>
      <c r="K125" s="340"/>
      <c r="L125" s="340"/>
    </row>
    <row r="126" spans="1:12" ht="17.25" customHeight="1" x14ac:dyDescent="0.25">
      <c r="A126" s="87"/>
      <c r="B126" s="88">
        <v>120</v>
      </c>
      <c r="C126" s="124">
        <f>C125+D125</f>
        <v>1055.4081406080149</v>
      </c>
      <c r="D126" s="124">
        <f>C126/100*$D$5</f>
        <v>21.108162812160298</v>
      </c>
      <c r="E126" s="92"/>
      <c r="F126" s="93"/>
      <c r="G126" s="91"/>
      <c r="H126" s="340"/>
      <c r="I126" s="340"/>
      <c r="J126" s="340"/>
      <c r="K126" s="340"/>
      <c r="L126" s="340"/>
    </row>
    <row r="127" spans="1:12" ht="17.25" customHeight="1" x14ac:dyDescent="0.25">
      <c r="A127" s="87"/>
      <c r="B127" s="88">
        <v>121</v>
      </c>
      <c r="C127" s="124">
        <f>C126+D126</f>
        <v>1076.5163034201753</v>
      </c>
      <c r="D127" s="124">
        <f t="shared" ref="D127:D155" si="6">C127/100*$D$5</f>
        <v>21.530326068403507</v>
      </c>
      <c r="E127" s="92"/>
      <c r="F127" s="93"/>
      <c r="G127" s="91"/>
      <c r="H127" s="340"/>
      <c r="I127" s="340"/>
      <c r="J127" s="340"/>
      <c r="K127" s="340"/>
      <c r="L127" s="340"/>
    </row>
    <row r="128" spans="1:12" ht="17.25" customHeight="1" x14ac:dyDescent="0.25">
      <c r="A128" s="87"/>
      <c r="B128" s="88">
        <v>122</v>
      </c>
      <c r="C128" s="124">
        <f t="shared" ref="C128:C155" si="7">C127+D127</f>
        <v>1098.0466294885789</v>
      </c>
      <c r="D128" s="124">
        <f t="shared" si="6"/>
        <v>21.960932589771577</v>
      </c>
      <c r="E128" s="92"/>
      <c r="F128" s="93"/>
      <c r="G128" s="91"/>
      <c r="H128" s="340"/>
      <c r="I128" s="340"/>
      <c r="J128" s="340"/>
      <c r="K128" s="340"/>
      <c r="L128" s="340"/>
    </row>
    <row r="129" spans="1:25" ht="17.25" customHeight="1" x14ac:dyDescent="0.25">
      <c r="A129" s="87"/>
      <c r="B129" s="88">
        <v>123</v>
      </c>
      <c r="C129" s="124">
        <f t="shared" si="7"/>
        <v>1120.0075620783505</v>
      </c>
      <c r="D129" s="124">
        <f t="shared" si="6"/>
        <v>22.400151241567009</v>
      </c>
      <c r="E129" s="92"/>
      <c r="F129" s="93"/>
      <c r="G129" s="91"/>
      <c r="H129" s="340"/>
      <c r="I129" s="340"/>
      <c r="J129" s="340"/>
      <c r="K129" s="340"/>
      <c r="L129" s="340"/>
    </row>
    <row r="130" spans="1:25" ht="17.25" customHeight="1" x14ac:dyDescent="0.25">
      <c r="A130" s="87"/>
      <c r="B130" s="88">
        <v>124</v>
      </c>
      <c r="C130" s="124">
        <f t="shared" si="7"/>
        <v>1142.4077133199175</v>
      </c>
      <c r="D130" s="124">
        <f t="shared" si="6"/>
        <v>22.84815426639835</v>
      </c>
      <c r="E130" s="92"/>
      <c r="F130" s="93"/>
      <c r="G130" s="91"/>
      <c r="H130" s="340"/>
      <c r="I130" s="340"/>
      <c r="J130" s="340"/>
      <c r="K130" s="340"/>
      <c r="L130" s="340"/>
    </row>
    <row r="131" spans="1:25" ht="17.25" customHeight="1" x14ac:dyDescent="0.25">
      <c r="A131" s="87"/>
      <c r="B131" s="88">
        <v>125</v>
      </c>
      <c r="C131" s="124">
        <f t="shared" si="7"/>
        <v>1165.2558675863158</v>
      </c>
      <c r="D131" s="124">
        <f t="shared" si="6"/>
        <v>23.305117351726317</v>
      </c>
      <c r="E131" s="92"/>
      <c r="F131" s="93"/>
      <c r="G131" s="91"/>
      <c r="H131" s="340"/>
      <c r="I131" s="340"/>
      <c r="J131" s="340"/>
      <c r="K131" s="340"/>
      <c r="L131" s="340"/>
    </row>
    <row r="132" spans="1:25" ht="17.25" customHeight="1" x14ac:dyDescent="0.25">
      <c r="A132" s="87"/>
      <c r="B132" s="88">
        <v>126</v>
      </c>
      <c r="C132" s="124">
        <f t="shared" si="7"/>
        <v>1188.5609849380421</v>
      </c>
      <c r="D132" s="124">
        <f t="shared" si="6"/>
        <v>23.771219698760842</v>
      </c>
      <c r="E132" s="92"/>
      <c r="F132" s="93"/>
      <c r="G132" s="91"/>
      <c r="H132" s="340"/>
      <c r="I132" s="340"/>
      <c r="J132" s="340"/>
      <c r="K132" s="340"/>
      <c r="L132" s="340"/>
    </row>
    <row r="133" spans="1:25" ht="17.25" customHeight="1" x14ac:dyDescent="0.25">
      <c r="A133" s="87"/>
      <c r="B133" s="88">
        <v>127</v>
      </c>
      <c r="C133" s="124">
        <f t="shared" si="7"/>
        <v>1212.332204636803</v>
      </c>
      <c r="D133" s="124">
        <f t="shared" si="6"/>
        <v>24.246644092736059</v>
      </c>
      <c r="E133" s="92"/>
      <c r="F133" s="93"/>
      <c r="G133" s="94"/>
      <c r="H133" s="340"/>
      <c r="I133" s="340"/>
      <c r="J133" s="340"/>
      <c r="K133" s="340"/>
      <c r="L133" s="340"/>
    </row>
    <row r="134" spans="1:25" ht="17.25" customHeight="1" x14ac:dyDescent="0.25">
      <c r="A134" s="87"/>
      <c r="B134" s="88">
        <v>128</v>
      </c>
      <c r="C134" s="124">
        <f t="shared" si="7"/>
        <v>1236.578848729539</v>
      </c>
      <c r="D134" s="124">
        <f t="shared" si="6"/>
        <v>24.73157697459078</v>
      </c>
      <c r="E134" s="92"/>
      <c r="F134" s="93"/>
      <c r="G134" s="94"/>
      <c r="H134" s="340"/>
      <c r="I134" s="340"/>
      <c r="J134" s="340"/>
      <c r="K134" s="340"/>
      <c r="L134" s="340"/>
    </row>
    <row r="135" spans="1:25" ht="17.25" customHeight="1" x14ac:dyDescent="0.25">
      <c r="A135" s="87"/>
      <c r="B135" s="88">
        <v>129</v>
      </c>
      <c r="C135" s="124">
        <f t="shared" si="7"/>
        <v>1261.3104257041298</v>
      </c>
      <c r="D135" s="124">
        <f t="shared" si="6"/>
        <v>25.226208514082597</v>
      </c>
      <c r="E135" s="92"/>
      <c r="F135" s="93"/>
      <c r="G135" s="94"/>
      <c r="H135" s="340"/>
      <c r="I135" s="340"/>
      <c r="J135" s="340"/>
      <c r="K135" s="340"/>
      <c r="L135" s="340"/>
    </row>
    <row r="136" spans="1:25" ht="17.25" customHeight="1" x14ac:dyDescent="0.25">
      <c r="A136" s="87"/>
      <c r="B136" s="88">
        <v>130</v>
      </c>
      <c r="C136" s="124">
        <f t="shared" si="7"/>
        <v>1286.5366342182124</v>
      </c>
      <c r="D136" s="124">
        <f t="shared" si="6"/>
        <v>25.730732684364249</v>
      </c>
      <c r="E136" s="92"/>
      <c r="F136" s="93"/>
      <c r="G136" s="94"/>
      <c r="H136" s="340"/>
      <c r="I136" s="340"/>
      <c r="J136" s="340"/>
      <c r="K136" s="340"/>
      <c r="L136" s="340"/>
    </row>
    <row r="137" spans="1:25" ht="17.25" customHeight="1" x14ac:dyDescent="0.25">
      <c r="A137" s="87"/>
      <c r="B137" s="88">
        <v>131</v>
      </c>
      <c r="C137" s="124">
        <f t="shared" si="7"/>
        <v>1312.2673669025767</v>
      </c>
      <c r="D137" s="124">
        <f t="shared" si="6"/>
        <v>26.245347338051534</v>
      </c>
      <c r="E137" s="92"/>
      <c r="F137" s="93"/>
      <c r="G137" s="94"/>
      <c r="H137" s="340"/>
      <c r="I137" s="340"/>
      <c r="J137" s="340"/>
      <c r="K137" s="340"/>
      <c r="L137" s="340"/>
    </row>
    <row r="138" spans="1:25" ht="17.25" customHeight="1" x14ac:dyDescent="0.25">
      <c r="A138" s="87"/>
      <c r="B138" s="88">
        <v>132</v>
      </c>
      <c r="C138" s="124">
        <f t="shared" si="7"/>
        <v>1338.5127142406282</v>
      </c>
      <c r="D138" s="124">
        <f t="shared" si="6"/>
        <v>26.770254284812562</v>
      </c>
      <c r="E138" s="92"/>
      <c r="F138" s="93"/>
      <c r="G138" s="94"/>
      <c r="H138" s="340"/>
      <c r="I138" s="340"/>
      <c r="J138" s="340"/>
      <c r="K138" s="340"/>
      <c r="L138" s="340"/>
    </row>
    <row r="139" spans="1:25" ht="17.25" customHeight="1" x14ac:dyDescent="0.25">
      <c r="A139" s="87"/>
      <c r="B139" s="88">
        <v>133</v>
      </c>
      <c r="C139" s="124">
        <f t="shared" si="7"/>
        <v>1365.2829685254408</v>
      </c>
      <c r="D139" s="124">
        <f t="shared" si="6"/>
        <v>27.305659370508817</v>
      </c>
      <c r="E139" s="92"/>
      <c r="F139" s="93"/>
      <c r="G139" s="94"/>
      <c r="H139" s="340"/>
      <c r="I139" s="340"/>
      <c r="J139" s="340"/>
      <c r="K139" s="340"/>
      <c r="L139" s="340"/>
      <c r="M139" s="95"/>
      <c r="N139" s="95"/>
      <c r="O139" s="95"/>
      <c r="P139" s="95"/>
      <c r="R139" s="95"/>
      <c r="S139" s="95"/>
      <c r="T139" s="95"/>
      <c r="U139" s="95"/>
      <c r="W139" s="95"/>
      <c r="X139" s="95"/>
      <c r="Y139" s="95"/>
    </row>
    <row r="140" spans="1:25" ht="17.25" customHeight="1" x14ac:dyDescent="0.25">
      <c r="A140" s="87"/>
      <c r="B140" s="88">
        <v>134</v>
      </c>
      <c r="C140" s="124">
        <f t="shared" si="7"/>
        <v>1392.5886278959497</v>
      </c>
      <c r="D140" s="124">
        <f t="shared" si="6"/>
        <v>27.851772557918995</v>
      </c>
      <c r="E140" s="92"/>
      <c r="F140" s="93"/>
      <c r="G140" s="94"/>
      <c r="H140" s="340"/>
      <c r="I140" s="340"/>
      <c r="J140" s="340"/>
      <c r="K140" s="340"/>
      <c r="L140" s="340"/>
      <c r="M140" s="95"/>
      <c r="N140" s="95"/>
      <c r="O140" s="95"/>
      <c r="P140" s="95"/>
      <c r="R140" s="95"/>
      <c r="S140" s="95"/>
      <c r="T140" s="95"/>
      <c r="U140" s="95"/>
      <c r="W140" s="95"/>
      <c r="X140" s="95"/>
      <c r="Y140" s="95"/>
    </row>
    <row r="141" spans="1:25" ht="17.25" customHeight="1" x14ac:dyDescent="0.25">
      <c r="A141" s="87"/>
      <c r="B141" s="88">
        <v>135</v>
      </c>
      <c r="C141" s="124">
        <f t="shared" si="7"/>
        <v>1420.4404004538687</v>
      </c>
      <c r="D141" s="124">
        <f t="shared" si="6"/>
        <v>28.408808009077376</v>
      </c>
      <c r="E141" s="92"/>
      <c r="F141" s="93"/>
      <c r="G141" s="94"/>
      <c r="H141" s="340"/>
      <c r="I141" s="340"/>
      <c r="J141" s="340"/>
      <c r="K141" s="340"/>
      <c r="L141" s="340"/>
      <c r="M141" s="95"/>
      <c r="N141" s="95"/>
      <c r="O141" s="95"/>
      <c r="P141" s="95"/>
      <c r="R141" s="95"/>
      <c r="S141" s="95"/>
      <c r="T141" s="95"/>
      <c r="U141" s="95"/>
      <c r="W141" s="95"/>
      <c r="X141" s="95"/>
      <c r="Y141" s="95"/>
    </row>
    <row r="142" spans="1:25" ht="17.25" customHeight="1" x14ac:dyDescent="0.25">
      <c r="A142" s="87"/>
      <c r="B142" s="88">
        <v>136</v>
      </c>
      <c r="C142" s="124">
        <f t="shared" si="7"/>
        <v>1448.8492084629461</v>
      </c>
      <c r="D142" s="124">
        <f t="shared" si="6"/>
        <v>28.976984169258923</v>
      </c>
      <c r="E142" s="92"/>
      <c r="F142" s="93"/>
      <c r="G142" s="94"/>
      <c r="H142" s="340"/>
      <c r="I142" s="340"/>
      <c r="J142" s="340"/>
      <c r="K142" s="340"/>
      <c r="L142" s="340"/>
      <c r="M142" s="95"/>
      <c r="N142" s="95"/>
      <c r="O142" s="95"/>
      <c r="P142" s="95"/>
      <c r="R142" s="95"/>
      <c r="S142" s="95"/>
      <c r="T142" s="95"/>
      <c r="U142" s="95"/>
      <c r="W142" s="95"/>
      <c r="X142" s="95"/>
      <c r="Y142" s="95"/>
    </row>
    <row r="143" spans="1:25" ht="17.25" customHeight="1" x14ac:dyDescent="0.25">
      <c r="A143" s="87"/>
      <c r="B143" s="88">
        <v>137</v>
      </c>
      <c r="C143" s="124">
        <f t="shared" si="7"/>
        <v>1477.826192632205</v>
      </c>
      <c r="D143" s="124">
        <f t="shared" si="6"/>
        <v>29.556523852644101</v>
      </c>
      <c r="E143" s="92"/>
      <c r="F143" s="93"/>
      <c r="G143" s="94"/>
      <c r="H143" s="340"/>
      <c r="I143" s="340"/>
      <c r="J143" s="340"/>
      <c r="K143" s="340"/>
      <c r="L143" s="340"/>
      <c r="M143" s="95"/>
      <c r="N143" s="95"/>
      <c r="O143" s="95"/>
      <c r="P143" s="95"/>
      <c r="R143" s="95"/>
      <c r="S143" s="95"/>
      <c r="T143" s="95"/>
      <c r="U143" s="95"/>
      <c r="W143" s="95"/>
      <c r="X143" s="95"/>
      <c r="Y143" s="95"/>
    </row>
    <row r="144" spans="1:25" ht="17.25" customHeight="1" x14ac:dyDescent="0.25">
      <c r="A144" s="87"/>
      <c r="B144" s="88">
        <v>138</v>
      </c>
      <c r="C144" s="124">
        <f t="shared" si="7"/>
        <v>1507.3827164848492</v>
      </c>
      <c r="D144" s="124">
        <f t="shared" si="6"/>
        <v>30.147654329696984</v>
      </c>
      <c r="E144" s="92"/>
      <c r="F144" s="93"/>
      <c r="G144" s="94"/>
      <c r="H144" s="340"/>
      <c r="I144" s="340"/>
      <c r="J144" s="340"/>
      <c r="K144" s="340"/>
      <c r="L144" s="340"/>
      <c r="M144" s="95"/>
      <c r="N144" s="95"/>
      <c r="O144" s="95"/>
      <c r="P144" s="95"/>
      <c r="R144" s="95"/>
      <c r="S144" s="95"/>
      <c r="T144" s="95"/>
      <c r="U144" s="95"/>
      <c r="W144" s="95"/>
      <c r="X144" s="95"/>
      <c r="Y144" s="95"/>
    </row>
    <row r="145" spans="1:25" ht="17.25" customHeight="1" x14ac:dyDescent="0.25">
      <c r="A145" s="87"/>
      <c r="B145" s="88">
        <v>139</v>
      </c>
      <c r="C145" s="124">
        <f t="shared" si="7"/>
        <v>1537.5303708145461</v>
      </c>
      <c r="D145" s="124">
        <f t="shared" si="6"/>
        <v>30.750607416290922</v>
      </c>
      <c r="E145" s="92"/>
      <c r="F145" s="93"/>
      <c r="G145" s="94"/>
      <c r="H145" s="340"/>
      <c r="I145" s="340"/>
      <c r="J145" s="340"/>
      <c r="K145" s="340"/>
      <c r="L145" s="340"/>
      <c r="M145" s="95"/>
      <c r="N145" s="95"/>
      <c r="O145" s="95"/>
      <c r="P145" s="95"/>
      <c r="R145" s="95"/>
      <c r="S145" s="95"/>
      <c r="T145" s="95"/>
      <c r="U145" s="95"/>
      <c r="W145" s="95"/>
      <c r="X145" s="95"/>
      <c r="Y145" s="95"/>
    </row>
    <row r="146" spans="1:25" ht="17.25" customHeight="1" x14ac:dyDescent="0.25">
      <c r="A146" s="87"/>
      <c r="B146" s="88">
        <v>140</v>
      </c>
      <c r="C146" s="124">
        <f t="shared" si="7"/>
        <v>1568.280978230837</v>
      </c>
      <c r="D146" s="124">
        <f t="shared" si="6"/>
        <v>31.36561956461674</v>
      </c>
      <c r="E146" s="92"/>
      <c r="F146" s="93"/>
      <c r="G146" s="94"/>
      <c r="H146" s="340"/>
      <c r="I146" s="340"/>
      <c r="J146" s="340"/>
      <c r="K146" s="340"/>
      <c r="L146" s="340"/>
      <c r="M146" s="95"/>
      <c r="N146" s="95"/>
      <c r="O146" s="95"/>
      <c r="P146" s="95"/>
      <c r="R146" s="95"/>
      <c r="S146" s="95"/>
      <c r="T146" s="95"/>
      <c r="U146" s="95"/>
      <c r="W146" s="95"/>
      <c r="X146" s="95"/>
      <c r="Y146" s="95"/>
    </row>
    <row r="147" spans="1:25" ht="17.25" customHeight="1" x14ac:dyDescent="0.25">
      <c r="A147" s="87"/>
      <c r="B147" s="88">
        <v>141</v>
      </c>
      <c r="C147" s="124">
        <f t="shared" si="7"/>
        <v>1599.6465977954538</v>
      </c>
      <c r="D147" s="124">
        <f t="shared" si="6"/>
        <v>31.992931955909075</v>
      </c>
      <c r="E147" s="92"/>
      <c r="F147" s="93"/>
      <c r="G147" s="94"/>
      <c r="H147" s="340"/>
      <c r="I147" s="340"/>
      <c r="J147" s="340"/>
      <c r="K147" s="340"/>
      <c r="L147" s="340"/>
      <c r="M147" s="95"/>
      <c r="N147" s="95"/>
      <c r="O147" s="95"/>
      <c r="P147" s="95"/>
      <c r="R147" s="95"/>
      <c r="S147" s="95"/>
      <c r="T147" s="95"/>
      <c r="U147" s="95"/>
      <c r="W147" s="95"/>
      <c r="X147" s="95"/>
      <c r="Y147" s="95"/>
    </row>
    <row r="148" spans="1:25" ht="17.25" customHeight="1" x14ac:dyDescent="0.25">
      <c r="A148" s="87"/>
      <c r="B148" s="88">
        <v>142</v>
      </c>
      <c r="C148" s="124">
        <f t="shared" si="7"/>
        <v>1631.6395297513629</v>
      </c>
      <c r="D148" s="124">
        <f t="shared" si="6"/>
        <v>32.632790595027259</v>
      </c>
      <c r="E148" s="92"/>
      <c r="F148" s="93"/>
      <c r="G148" s="94"/>
      <c r="H148" s="340"/>
      <c r="I148" s="340"/>
      <c r="J148" s="340"/>
      <c r="K148" s="340"/>
      <c r="L148" s="340"/>
      <c r="M148" s="95"/>
      <c r="N148" s="95"/>
      <c r="O148" s="95"/>
      <c r="P148" s="95"/>
      <c r="R148" s="95"/>
      <c r="S148" s="95"/>
      <c r="T148" s="95"/>
      <c r="U148" s="95"/>
      <c r="W148" s="95"/>
      <c r="X148" s="95"/>
      <c r="Y148" s="95"/>
    </row>
    <row r="149" spans="1:25" ht="17.25" customHeight="1" x14ac:dyDescent="0.25">
      <c r="A149" s="87"/>
      <c r="B149" s="88">
        <v>143</v>
      </c>
      <c r="C149" s="124">
        <f t="shared" si="7"/>
        <v>1664.2723203463902</v>
      </c>
      <c r="D149" s="124">
        <f t="shared" si="6"/>
        <v>33.285446406927804</v>
      </c>
      <c r="E149" s="92"/>
      <c r="F149" s="93"/>
      <c r="G149" s="94"/>
      <c r="H149" s="340"/>
      <c r="I149" s="340"/>
      <c r="J149" s="340"/>
      <c r="K149" s="340"/>
      <c r="L149" s="340"/>
      <c r="M149" s="95"/>
      <c r="N149" s="95"/>
      <c r="O149" s="95"/>
      <c r="P149" s="95"/>
      <c r="R149" s="95"/>
      <c r="S149" s="95"/>
      <c r="T149" s="95"/>
      <c r="U149" s="95"/>
      <c r="W149" s="95"/>
      <c r="X149" s="95"/>
      <c r="Y149" s="95"/>
    </row>
    <row r="150" spans="1:25" ht="17.25" customHeight="1" x14ac:dyDescent="0.25">
      <c r="A150" s="87"/>
      <c r="B150" s="88">
        <v>144</v>
      </c>
      <c r="C150" s="124">
        <f t="shared" si="7"/>
        <v>1697.557766753318</v>
      </c>
      <c r="D150" s="124">
        <f t="shared" si="6"/>
        <v>33.95115533506636</v>
      </c>
      <c r="E150" s="92"/>
      <c r="F150" s="93"/>
      <c r="G150" s="94"/>
      <c r="H150" s="340"/>
      <c r="I150" s="340"/>
      <c r="J150" s="340"/>
      <c r="K150" s="340"/>
      <c r="L150" s="340"/>
      <c r="M150" s="95"/>
      <c r="N150" s="95"/>
      <c r="O150" s="95"/>
      <c r="P150" s="95"/>
      <c r="R150" s="95"/>
      <c r="S150" s="95"/>
      <c r="T150" s="95"/>
      <c r="U150" s="95"/>
      <c r="W150" s="95"/>
      <c r="X150" s="95"/>
      <c r="Y150" s="95"/>
    </row>
    <row r="151" spans="1:25" ht="17.25" customHeight="1" x14ac:dyDescent="0.25">
      <c r="A151" s="87"/>
      <c r="B151" s="88">
        <v>145</v>
      </c>
      <c r="C151" s="124">
        <f t="shared" si="7"/>
        <v>1731.5089220883845</v>
      </c>
      <c r="D151" s="124">
        <f t="shared" si="6"/>
        <v>34.63017844176769</v>
      </c>
      <c r="E151" s="92"/>
      <c r="F151" s="93"/>
      <c r="G151" s="94"/>
      <c r="H151" s="340"/>
      <c r="I151" s="340"/>
      <c r="J151" s="340"/>
      <c r="K151" s="340"/>
      <c r="L151" s="340"/>
      <c r="M151" s="95"/>
      <c r="N151" s="95"/>
      <c r="O151" s="95"/>
      <c r="P151" s="95"/>
      <c r="R151" s="95"/>
      <c r="S151" s="95"/>
      <c r="T151" s="95"/>
      <c r="U151" s="95"/>
      <c r="W151" s="95"/>
      <c r="X151" s="95"/>
      <c r="Y151" s="95"/>
    </row>
    <row r="152" spans="1:25" ht="17.25" customHeight="1" x14ac:dyDescent="0.25">
      <c r="A152" s="87"/>
      <c r="B152" s="88">
        <v>146</v>
      </c>
      <c r="C152" s="124">
        <f t="shared" si="7"/>
        <v>1766.1391005301521</v>
      </c>
      <c r="D152" s="124">
        <f t="shared" si="6"/>
        <v>35.322782010603042</v>
      </c>
      <c r="E152" s="92"/>
      <c r="F152" s="93"/>
      <c r="G152" s="94"/>
      <c r="H152" s="340"/>
      <c r="I152" s="340"/>
      <c r="J152" s="340"/>
      <c r="K152" s="340"/>
      <c r="L152" s="340"/>
      <c r="M152" s="95"/>
      <c r="N152" s="95"/>
      <c r="O152" s="95"/>
      <c r="P152" s="95"/>
      <c r="R152" s="95"/>
      <c r="S152" s="95"/>
      <c r="T152" s="95"/>
      <c r="U152" s="95"/>
      <c r="W152" s="95"/>
      <c r="X152" s="95"/>
      <c r="Y152" s="95"/>
    </row>
    <row r="153" spans="1:25" ht="17.25" customHeight="1" x14ac:dyDescent="0.25">
      <c r="A153" s="87"/>
      <c r="B153" s="88">
        <v>147</v>
      </c>
      <c r="C153" s="124">
        <f t="shared" si="7"/>
        <v>1801.4618825407551</v>
      </c>
      <c r="D153" s="124">
        <f t="shared" si="6"/>
        <v>36.029237650815105</v>
      </c>
      <c r="E153" s="92"/>
      <c r="F153" s="93"/>
      <c r="G153" s="94"/>
      <c r="H153" s="340"/>
      <c r="I153" s="340"/>
      <c r="J153" s="340"/>
      <c r="K153" s="340"/>
      <c r="L153" s="340"/>
      <c r="M153" s="95"/>
      <c r="N153" s="95"/>
      <c r="O153" s="95"/>
      <c r="P153" s="95"/>
      <c r="R153" s="95"/>
      <c r="S153" s="95"/>
      <c r="T153" s="95"/>
      <c r="U153" s="95"/>
      <c r="W153" s="95"/>
      <c r="X153" s="95"/>
      <c r="Y153" s="95"/>
    </row>
    <row r="154" spans="1:25" ht="17.25" customHeight="1" x14ac:dyDescent="0.25">
      <c r="A154" s="87"/>
      <c r="B154" s="88">
        <v>148</v>
      </c>
      <c r="C154" s="124">
        <f t="shared" si="7"/>
        <v>1837.4911201915702</v>
      </c>
      <c r="D154" s="124">
        <f t="shared" si="6"/>
        <v>36.749822403831402</v>
      </c>
      <c r="E154" s="92"/>
      <c r="F154" s="93"/>
      <c r="G154" s="94"/>
      <c r="H154" s="340"/>
      <c r="I154" s="340"/>
      <c r="J154" s="340"/>
      <c r="K154" s="340"/>
      <c r="L154" s="340"/>
      <c r="M154" s="95"/>
      <c r="N154" s="95"/>
      <c r="O154" s="95"/>
      <c r="P154" s="95"/>
      <c r="R154" s="95"/>
      <c r="S154" s="95"/>
      <c r="T154" s="95"/>
      <c r="U154" s="95"/>
      <c r="W154" s="95"/>
      <c r="X154" s="95"/>
      <c r="Y154" s="95"/>
    </row>
    <row r="155" spans="1:25" ht="17.25" customHeight="1" x14ac:dyDescent="0.25">
      <c r="A155" s="87"/>
      <c r="B155" s="88">
        <v>149</v>
      </c>
      <c r="C155" s="124">
        <f t="shared" si="7"/>
        <v>1874.2409425954015</v>
      </c>
      <c r="D155" s="124">
        <f t="shared" si="6"/>
        <v>37.484818851908031</v>
      </c>
      <c r="E155" s="92"/>
      <c r="F155" s="93"/>
      <c r="G155" s="94"/>
      <c r="H155" s="340"/>
      <c r="I155" s="340"/>
      <c r="J155" s="340"/>
      <c r="K155" s="340"/>
      <c r="L155" s="340"/>
      <c r="M155" s="95"/>
      <c r="N155" s="95"/>
      <c r="O155" s="95"/>
      <c r="P155" s="95"/>
      <c r="R155" s="95"/>
      <c r="S155" s="95"/>
      <c r="T155" s="95"/>
      <c r="U155" s="95"/>
      <c r="W155" s="95"/>
      <c r="X155" s="95"/>
      <c r="Y155" s="95"/>
    </row>
    <row r="156" spans="1:25" ht="17.25" customHeight="1" x14ac:dyDescent="0.25">
      <c r="A156" s="87"/>
      <c r="B156" s="88">
        <v>150</v>
      </c>
      <c r="C156" s="124">
        <f>C155+D155</f>
        <v>1911.7257614473097</v>
      </c>
      <c r="D156" s="124">
        <f>C156/100*$D$5</f>
        <v>38.234515228946194</v>
      </c>
      <c r="E156" s="89"/>
      <c r="F156" s="90"/>
      <c r="G156" s="94"/>
      <c r="H156" s="340"/>
      <c r="I156" s="340"/>
      <c r="J156" s="340"/>
      <c r="K156" s="340"/>
      <c r="L156" s="340"/>
      <c r="M156" s="95"/>
      <c r="N156" s="95"/>
      <c r="O156" s="95"/>
      <c r="P156" s="95"/>
      <c r="R156" s="95"/>
      <c r="S156" s="95"/>
      <c r="T156" s="95"/>
      <c r="U156" s="95"/>
      <c r="W156" s="95"/>
      <c r="X156" s="95"/>
      <c r="Y156" s="95"/>
    </row>
    <row r="157" spans="1:25" ht="17.25" customHeight="1" x14ac:dyDescent="0.25">
      <c r="A157" s="87"/>
      <c r="B157" s="88">
        <v>151</v>
      </c>
      <c r="C157" s="124">
        <f>C156+D156</f>
        <v>1949.9602766762559</v>
      </c>
      <c r="D157" s="124">
        <f t="shared" ref="D157:D186" si="8">C157/100*$D$5</f>
        <v>38.999205533525121</v>
      </c>
      <c r="E157" s="89"/>
      <c r="F157" s="90"/>
      <c r="G157" s="94"/>
      <c r="H157" s="340"/>
      <c r="I157" s="340"/>
      <c r="J157" s="340"/>
      <c r="K157" s="340"/>
      <c r="L157" s="340"/>
      <c r="M157" s="95"/>
      <c r="N157" s="95"/>
      <c r="O157" s="95"/>
      <c r="P157" s="95"/>
      <c r="R157" s="95"/>
      <c r="S157" s="95"/>
      <c r="T157" s="95"/>
      <c r="U157" s="95"/>
      <c r="W157" s="95"/>
      <c r="X157" s="95"/>
      <c r="Y157" s="95"/>
    </row>
    <row r="158" spans="1:25" ht="17.25" customHeight="1" x14ac:dyDescent="0.25">
      <c r="A158" s="87"/>
      <c r="B158" s="88">
        <v>152</v>
      </c>
      <c r="C158" s="124">
        <f t="shared" ref="C158:C186" si="9">C157+D157</f>
        <v>1988.9594822097811</v>
      </c>
      <c r="D158" s="124">
        <f t="shared" si="8"/>
        <v>39.779189644195618</v>
      </c>
      <c r="E158" s="89"/>
      <c r="F158" s="90"/>
      <c r="G158" s="94"/>
      <c r="H158" s="340"/>
      <c r="I158" s="340"/>
      <c r="J158" s="340"/>
      <c r="K158" s="340"/>
      <c r="L158" s="340"/>
      <c r="M158" s="95"/>
      <c r="N158" s="95"/>
      <c r="O158" s="95"/>
      <c r="P158" s="95"/>
      <c r="R158" s="95"/>
      <c r="S158" s="95"/>
      <c r="T158" s="95"/>
      <c r="U158" s="95"/>
      <c r="W158" s="95"/>
      <c r="X158" s="95"/>
      <c r="Y158" s="95"/>
    </row>
    <row r="159" spans="1:25" ht="17.25" customHeight="1" x14ac:dyDescent="0.25">
      <c r="A159" s="87"/>
      <c r="B159" s="88">
        <v>153</v>
      </c>
      <c r="C159" s="124">
        <f t="shared" si="9"/>
        <v>2028.7386718539767</v>
      </c>
      <c r="D159" s="124">
        <f t="shared" si="8"/>
        <v>40.574773437079536</v>
      </c>
      <c r="E159" s="89"/>
      <c r="F159" s="90"/>
      <c r="G159" s="94"/>
      <c r="H159" s="340"/>
      <c r="I159" s="340"/>
      <c r="J159" s="340"/>
      <c r="K159" s="340"/>
      <c r="L159" s="340"/>
      <c r="M159" s="95"/>
      <c r="N159" s="95"/>
      <c r="O159" s="95"/>
      <c r="P159" s="95"/>
      <c r="R159" s="95"/>
      <c r="S159" s="95"/>
      <c r="T159" s="95"/>
      <c r="U159" s="95"/>
      <c r="W159" s="95"/>
      <c r="X159" s="95"/>
      <c r="Y159" s="95"/>
    </row>
    <row r="160" spans="1:25" ht="17.25" customHeight="1" x14ac:dyDescent="0.25">
      <c r="A160" s="87"/>
      <c r="B160" s="88">
        <v>154</v>
      </c>
      <c r="C160" s="124">
        <f t="shared" si="9"/>
        <v>2069.3134452910563</v>
      </c>
      <c r="D160" s="124">
        <f t="shared" si="8"/>
        <v>41.386268905821126</v>
      </c>
      <c r="E160" s="89"/>
      <c r="F160" s="90"/>
      <c r="G160" s="94"/>
      <c r="H160" s="340"/>
      <c r="I160" s="340"/>
      <c r="J160" s="340"/>
      <c r="K160" s="340"/>
      <c r="L160" s="340"/>
      <c r="M160" s="95"/>
      <c r="N160" s="95"/>
      <c r="O160" s="95"/>
      <c r="P160" s="95"/>
      <c r="R160" s="95"/>
      <c r="S160" s="95"/>
      <c r="T160" s="95"/>
      <c r="U160" s="95"/>
      <c r="W160" s="95"/>
      <c r="X160" s="95"/>
      <c r="Y160" s="95"/>
    </row>
    <row r="161" spans="1:25" ht="17.25" customHeight="1" x14ac:dyDescent="0.25">
      <c r="A161" s="87"/>
      <c r="B161" s="88">
        <v>155</v>
      </c>
      <c r="C161" s="124">
        <f t="shared" si="9"/>
        <v>2110.6997141968773</v>
      </c>
      <c r="D161" s="124">
        <f t="shared" si="8"/>
        <v>42.213994283937545</v>
      </c>
      <c r="E161" s="89"/>
      <c r="F161" s="90"/>
      <c r="G161" s="94"/>
      <c r="H161" s="340"/>
      <c r="I161" s="340"/>
      <c r="J161" s="340"/>
      <c r="K161" s="340"/>
      <c r="L161" s="340"/>
      <c r="M161" s="95"/>
      <c r="N161" s="95"/>
      <c r="O161" s="95"/>
      <c r="P161" s="95"/>
      <c r="R161" s="95"/>
      <c r="S161" s="95"/>
      <c r="T161" s="95"/>
      <c r="U161" s="95"/>
      <c r="W161" s="95"/>
      <c r="X161" s="95"/>
      <c r="Y161" s="95"/>
    </row>
    <row r="162" spans="1:25" ht="17.25" customHeight="1" x14ac:dyDescent="0.25">
      <c r="A162" s="87"/>
      <c r="B162" s="88">
        <v>156</v>
      </c>
      <c r="C162" s="124">
        <f t="shared" si="9"/>
        <v>2152.9137084808149</v>
      </c>
      <c r="D162" s="124">
        <f t="shared" si="8"/>
        <v>43.058274169616297</v>
      </c>
      <c r="E162" s="89"/>
      <c r="F162" s="90"/>
      <c r="G162" s="94"/>
      <c r="H162" s="340"/>
      <c r="I162" s="340"/>
      <c r="J162" s="340"/>
      <c r="K162" s="340"/>
      <c r="L162" s="340"/>
      <c r="M162" s="95"/>
      <c r="N162" s="95"/>
      <c r="O162" s="95"/>
      <c r="P162" s="95"/>
      <c r="R162" s="95"/>
      <c r="S162" s="95"/>
      <c r="T162" s="95"/>
      <c r="U162" s="95"/>
      <c r="W162" s="95"/>
      <c r="X162" s="95"/>
      <c r="Y162" s="95"/>
    </row>
    <row r="163" spans="1:25" ht="17.25" customHeight="1" x14ac:dyDescent="0.25">
      <c r="A163" s="87"/>
      <c r="B163" s="88">
        <v>157</v>
      </c>
      <c r="C163" s="124">
        <f t="shared" si="9"/>
        <v>2195.9719826504311</v>
      </c>
      <c r="D163" s="124">
        <f t="shared" si="8"/>
        <v>43.919439653008624</v>
      </c>
      <c r="E163" s="89"/>
      <c r="F163" s="90"/>
      <c r="G163" s="91"/>
      <c r="H163" s="340"/>
      <c r="I163" s="340"/>
      <c r="J163" s="340"/>
      <c r="K163" s="340"/>
      <c r="L163" s="340"/>
      <c r="M163" s="95"/>
      <c r="N163" s="95"/>
      <c r="O163" s="95"/>
      <c r="P163" s="95"/>
      <c r="R163" s="95"/>
      <c r="S163" s="95"/>
      <c r="T163" s="95"/>
      <c r="U163" s="95"/>
      <c r="W163" s="95"/>
      <c r="X163" s="95"/>
      <c r="Y163" s="95"/>
    </row>
    <row r="164" spans="1:25" ht="17.25" customHeight="1" x14ac:dyDescent="0.25">
      <c r="A164" s="87"/>
      <c r="B164" s="88">
        <v>158</v>
      </c>
      <c r="C164" s="124">
        <f t="shared" si="9"/>
        <v>2239.8914223034399</v>
      </c>
      <c r="D164" s="124">
        <f t="shared" si="8"/>
        <v>44.797828446068799</v>
      </c>
      <c r="E164" s="89"/>
      <c r="F164" s="90"/>
      <c r="G164" s="91"/>
      <c r="H164" s="340"/>
      <c r="I164" s="340"/>
      <c r="J164" s="340"/>
      <c r="K164" s="340"/>
      <c r="L164" s="340"/>
      <c r="M164" s="95"/>
      <c r="N164" s="95"/>
      <c r="O164" s="95"/>
      <c r="P164" s="95"/>
      <c r="R164" s="95"/>
      <c r="S164" s="95"/>
      <c r="T164" s="95"/>
      <c r="U164" s="95"/>
      <c r="W164" s="95"/>
      <c r="X164" s="95"/>
      <c r="Y164" s="95"/>
    </row>
    <row r="165" spans="1:25" ht="17.25" customHeight="1" x14ac:dyDescent="0.25">
      <c r="A165" s="87"/>
      <c r="B165" s="88">
        <v>159</v>
      </c>
      <c r="C165" s="124">
        <f t="shared" si="9"/>
        <v>2284.6892507495086</v>
      </c>
      <c r="D165" s="124">
        <f t="shared" si="8"/>
        <v>45.693785014990169</v>
      </c>
      <c r="E165" s="89"/>
      <c r="F165" s="90"/>
      <c r="G165" s="91"/>
      <c r="H165" s="340"/>
      <c r="I165" s="340"/>
      <c r="J165" s="340"/>
      <c r="K165" s="340"/>
      <c r="L165" s="340"/>
      <c r="M165" s="95"/>
      <c r="N165" s="95"/>
      <c r="O165" s="95"/>
      <c r="P165" s="95"/>
      <c r="R165" s="95"/>
      <c r="S165" s="95"/>
      <c r="T165" s="95"/>
      <c r="U165" s="95"/>
      <c r="W165" s="95"/>
      <c r="X165" s="95"/>
      <c r="Y165" s="95"/>
    </row>
    <row r="166" spans="1:25" ht="17.25" customHeight="1" x14ac:dyDescent="0.25">
      <c r="A166" s="87"/>
      <c r="B166" s="88">
        <v>160</v>
      </c>
      <c r="C166" s="124">
        <f t="shared" si="9"/>
        <v>2330.3830357644988</v>
      </c>
      <c r="D166" s="124">
        <f t="shared" si="8"/>
        <v>46.607660715289974</v>
      </c>
      <c r="E166" s="89"/>
      <c r="F166" s="90"/>
      <c r="G166" s="91"/>
      <c r="H166" s="340"/>
      <c r="I166" s="340"/>
      <c r="J166" s="340"/>
      <c r="K166" s="340"/>
      <c r="L166" s="340"/>
      <c r="M166" s="95"/>
      <c r="N166" s="95"/>
      <c r="O166" s="95"/>
      <c r="P166" s="95"/>
      <c r="R166" s="95"/>
      <c r="S166" s="95"/>
      <c r="T166" s="95"/>
      <c r="U166" s="95"/>
      <c r="W166" s="95"/>
      <c r="X166" s="95"/>
      <c r="Y166" s="95"/>
    </row>
    <row r="167" spans="1:25" ht="17.25" customHeight="1" x14ac:dyDescent="0.25">
      <c r="A167" s="87"/>
      <c r="B167" s="88">
        <v>161</v>
      </c>
      <c r="C167" s="124">
        <f t="shared" si="9"/>
        <v>2376.9906964797888</v>
      </c>
      <c r="D167" s="124">
        <f t="shared" si="8"/>
        <v>47.539813929595773</v>
      </c>
      <c r="E167" s="89"/>
      <c r="F167" s="90"/>
      <c r="G167" s="91"/>
      <c r="H167" s="340"/>
      <c r="I167" s="340"/>
      <c r="J167" s="340"/>
      <c r="K167" s="340"/>
      <c r="L167" s="340"/>
      <c r="M167" s="95"/>
      <c r="N167" s="95"/>
      <c r="O167" s="95"/>
      <c r="P167" s="95"/>
      <c r="R167" s="95"/>
      <c r="S167" s="95"/>
      <c r="T167" s="95"/>
      <c r="U167" s="95"/>
      <c r="W167" s="95"/>
      <c r="X167" s="95"/>
      <c r="Y167" s="95"/>
    </row>
    <row r="168" spans="1:25" ht="17.25" customHeight="1" x14ac:dyDescent="0.25">
      <c r="A168" s="87"/>
      <c r="B168" s="88">
        <v>162</v>
      </c>
      <c r="C168" s="124">
        <f t="shared" si="9"/>
        <v>2424.5305104093845</v>
      </c>
      <c r="D168" s="124">
        <f t="shared" si="8"/>
        <v>48.49061020818769</v>
      </c>
      <c r="E168" s="89"/>
      <c r="F168" s="90"/>
      <c r="G168" s="91"/>
      <c r="H168" s="340"/>
      <c r="I168" s="340"/>
      <c r="J168" s="340"/>
      <c r="K168" s="340"/>
      <c r="L168" s="340"/>
      <c r="M168" s="95"/>
      <c r="N168" s="95"/>
      <c r="O168" s="95"/>
      <c r="P168" s="95"/>
      <c r="R168" s="95"/>
      <c r="S168" s="95"/>
      <c r="T168" s="95"/>
      <c r="U168" s="95"/>
      <c r="W168" s="95"/>
      <c r="X168" s="95"/>
      <c r="Y168" s="95"/>
    </row>
    <row r="169" spans="1:25" ht="17.25" customHeight="1" x14ac:dyDescent="0.25">
      <c r="A169" s="87"/>
      <c r="B169" s="88">
        <v>163</v>
      </c>
      <c r="C169" s="124">
        <f t="shared" si="9"/>
        <v>2473.0211206175723</v>
      </c>
      <c r="D169" s="124">
        <f t="shared" si="8"/>
        <v>49.460422412351448</v>
      </c>
      <c r="E169" s="89"/>
      <c r="F169" s="90"/>
      <c r="G169" s="91"/>
      <c r="H169" s="340"/>
      <c r="I169" s="340"/>
      <c r="J169" s="340"/>
      <c r="K169" s="340"/>
      <c r="L169" s="340"/>
      <c r="M169" s="95"/>
      <c r="N169" s="95"/>
      <c r="O169" s="95"/>
      <c r="P169" s="95"/>
      <c r="R169" s="95"/>
      <c r="S169" s="95"/>
      <c r="T169" s="95"/>
      <c r="U169" s="95"/>
      <c r="W169" s="95"/>
      <c r="X169" s="95"/>
      <c r="Y169" s="95"/>
    </row>
    <row r="170" spans="1:25" ht="17.25" customHeight="1" x14ac:dyDescent="0.25">
      <c r="A170" s="87"/>
      <c r="B170" s="88">
        <v>164</v>
      </c>
      <c r="C170" s="124">
        <f t="shared" si="9"/>
        <v>2522.4815430299236</v>
      </c>
      <c r="D170" s="124">
        <f t="shared" si="8"/>
        <v>50.449630860598475</v>
      </c>
      <c r="E170" s="89"/>
      <c r="F170" s="90"/>
      <c r="G170" s="91"/>
      <c r="H170" s="340"/>
      <c r="I170" s="340"/>
      <c r="J170" s="340"/>
      <c r="K170" s="340"/>
      <c r="L170" s="340"/>
      <c r="M170" s="95"/>
      <c r="N170" s="95"/>
      <c r="O170" s="95"/>
      <c r="P170" s="95"/>
      <c r="R170" s="95"/>
      <c r="S170" s="95"/>
      <c r="T170" s="95"/>
      <c r="U170" s="95"/>
      <c r="W170" s="95"/>
      <c r="X170" s="95"/>
      <c r="Y170" s="95"/>
    </row>
    <row r="171" spans="1:25" ht="17.25" customHeight="1" x14ac:dyDescent="0.25">
      <c r="A171" s="87"/>
      <c r="B171" s="88">
        <v>165</v>
      </c>
      <c r="C171" s="124">
        <f t="shared" si="9"/>
        <v>2572.9311738905221</v>
      </c>
      <c r="D171" s="124">
        <f t="shared" si="8"/>
        <v>51.458623477810441</v>
      </c>
      <c r="E171" s="89"/>
      <c r="F171" s="90"/>
      <c r="G171" s="91"/>
      <c r="H171" s="340"/>
      <c r="I171" s="340"/>
      <c r="J171" s="340"/>
      <c r="K171" s="340"/>
      <c r="L171" s="340"/>
      <c r="M171" s="95"/>
      <c r="N171" s="95"/>
      <c r="O171" s="95"/>
      <c r="P171" s="95"/>
      <c r="R171" s="95"/>
      <c r="S171" s="95"/>
      <c r="T171" s="95"/>
      <c r="U171" s="95"/>
      <c r="W171" s="95"/>
      <c r="X171" s="95"/>
      <c r="Y171" s="95"/>
    </row>
    <row r="172" spans="1:25" ht="17.25" customHeight="1" x14ac:dyDescent="0.25">
      <c r="A172" s="87"/>
      <c r="B172" s="88">
        <v>166</v>
      </c>
      <c r="C172" s="124">
        <f t="shared" si="9"/>
        <v>2624.3897973683324</v>
      </c>
      <c r="D172" s="124">
        <f t="shared" si="8"/>
        <v>52.487795947366649</v>
      </c>
      <c r="E172" s="89"/>
      <c r="F172" s="90"/>
      <c r="G172" s="91"/>
      <c r="H172" s="340"/>
      <c r="I172" s="340"/>
      <c r="J172" s="340"/>
      <c r="K172" s="340"/>
      <c r="L172" s="340"/>
      <c r="M172" s="95"/>
      <c r="N172" s="95"/>
      <c r="O172" s="95"/>
      <c r="P172" s="95"/>
      <c r="R172" s="95"/>
      <c r="S172" s="95"/>
      <c r="T172" s="95"/>
      <c r="U172" s="95"/>
      <c r="W172" s="95"/>
      <c r="X172" s="95"/>
      <c r="Y172" s="95"/>
    </row>
    <row r="173" spans="1:25" ht="17.25" customHeight="1" x14ac:dyDescent="0.25">
      <c r="A173" s="87"/>
      <c r="B173" s="88">
        <v>167</v>
      </c>
      <c r="C173" s="124">
        <f t="shared" si="9"/>
        <v>2676.877593315699</v>
      </c>
      <c r="D173" s="124">
        <f t="shared" si="8"/>
        <v>53.537551866313976</v>
      </c>
      <c r="E173" s="89"/>
      <c r="F173" s="90"/>
      <c r="G173" s="91"/>
      <c r="H173" s="340"/>
      <c r="I173" s="340"/>
      <c r="J173" s="340"/>
      <c r="K173" s="340"/>
      <c r="L173" s="340"/>
      <c r="M173" s="95"/>
      <c r="N173" s="95"/>
      <c r="O173" s="95"/>
      <c r="P173" s="95"/>
      <c r="R173" s="95"/>
      <c r="S173" s="95"/>
      <c r="T173" s="95"/>
      <c r="U173" s="95"/>
      <c r="W173" s="95"/>
      <c r="X173" s="95"/>
      <c r="Y173" s="95"/>
    </row>
    <row r="174" spans="1:25" ht="17.25" customHeight="1" x14ac:dyDescent="0.25">
      <c r="A174" s="87"/>
      <c r="B174" s="88">
        <v>168</v>
      </c>
      <c r="C174" s="124">
        <f t="shared" si="9"/>
        <v>2730.415145182013</v>
      </c>
      <c r="D174" s="124">
        <f t="shared" si="8"/>
        <v>54.608302903640258</v>
      </c>
      <c r="E174" s="89"/>
      <c r="F174" s="90"/>
      <c r="G174" s="91"/>
      <c r="H174" s="340"/>
      <c r="I174" s="340"/>
      <c r="J174" s="340"/>
      <c r="K174" s="340"/>
      <c r="L174" s="340"/>
      <c r="M174" s="95"/>
      <c r="N174" s="95"/>
      <c r="O174" s="95"/>
      <c r="P174" s="95"/>
      <c r="R174" s="95"/>
      <c r="S174" s="95"/>
      <c r="T174" s="95"/>
      <c r="U174" s="95"/>
      <c r="W174" s="95"/>
      <c r="X174" s="95"/>
      <c r="Y174" s="95"/>
    </row>
    <row r="175" spans="1:25" ht="17.25" customHeight="1" x14ac:dyDescent="0.25">
      <c r="A175" s="87"/>
      <c r="B175" s="88">
        <v>169</v>
      </c>
      <c r="C175" s="124">
        <f t="shared" si="9"/>
        <v>2785.0234480856534</v>
      </c>
      <c r="D175" s="124">
        <f t="shared" si="8"/>
        <v>55.700468961713071</v>
      </c>
      <c r="E175" s="89"/>
      <c r="F175" s="90"/>
      <c r="G175" s="91"/>
      <c r="H175" s="340"/>
      <c r="I175" s="340"/>
      <c r="J175" s="340"/>
      <c r="K175" s="340"/>
      <c r="L175" s="340"/>
      <c r="M175" s="95"/>
      <c r="N175" s="95"/>
      <c r="O175" s="95"/>
      <c r="P175" s="95"/>
      <c r="R175" s="95"/>
      <c r="S175" s="95"/>
      <c r="T175" s="95"/>
      <c r="U175" s="95"/>
      <c r="W175" s="95"/>
      <c r="X175" s="95"/>
      <c r="Y175" s="95"/>
    </row>
    <row r="176" spans="1:25" ht="17.25" customHeight="1" x14ac:dyDescent="0.25">
      <c r="A176" s="87"/>
      <c r="B176" s="88">
        <v>170</v>
      </c>
      <c r="C176" s="124">
        <f t="shared" si="9"/>
        <v>2840.7239170473663</v>
      </c>
      <c r="D176" s="124">
        <f t="shared" si="8"/>
        <v>56.814478340947325</v>
      </c>
      <c r="E176" s="89"/>
      <c r="F176" s="90"/>
      <c r="G176" s="91"/>
      <c r="H176" s="340"/>
      <c r="I176" s="340"/>
      <c r="J176" s="340"/>
      <c r="K176" s="340"/>
      <c r="L176" s="340"/>
      <c r="M176" s="95"/>
      <c r="N176" s="95"/>
      <c r="O176" s="95"/>
      <c r="P176" s="95"/>
      <c r="R176" s="95"/>
      <c r="S176" s="95"/>
      <c r="T176" s="95"/>
      <c r="U176" s="95"/>
      <c r="W176" s="95"/>
      <c r="X176" s="95"/>
      <c r="Y176" s="95"/>
    </row>
    <row r="177" spans="1:25" ht="17.25" customHeight="1" x14ac:dyDescent="0.25">
      <c r="A177" s="87"/>
      <c r="B177" s="88">
        <v>171</v>
      </c>
      <c r="C177" s="124">
        <f t="shared" si="9"/>
        <v>2897.5383953883138</v>
      </c>
      <c r="D177" s="124">
        <f t="shared" si="8"/>
        <v>57.950767907766277</v>
      </c>
      <c r="E177" s="89"/>
      <c r="F177" s="90"/>
      <c r="G177" s="91"/>
      <c r="H177" s="340"/>
      <c r="I177" s="340"/>
      <c r="J177" s="340"/>
      <c r="K177" s="340"/>
      <c r="L177" s="340"/>
      <c r="M177" s="95"/>
      <c r="N177" s="95"/>
      <c r="O177" s="95"/>
      <c r="P177" s="95"/>
      <c r="R177" s="95"/>
      <c r="S177" s="95"/>
      <c r="T177" s="95"/>
      <c r="U177" s="95"/>
      <c r="W177" s="95"/>
      <c r="X177" s="95"/>
      <c r="Y177" s="95"/>
    </row>
    <row r="178" spans="1:25" ht="17.25" customHeight="1" x14ac:dyDescent="0.25">
      <c r="A178" s="87"/>
      <c r="B178" s="88">
        <v>172</v>
      </c>
      <c r="C178" s="124">
        <f t="shared" si="9"/>
        <v>2955.4891632960803</v>
      </c>
      <c r="D178" s="124">
        <f t="shared" si="8"/>
        <v>59.109783265921607</v>
      </c>
      <c r="E178" s="89"/>
      <c r="F178" s="90"/>
      <c r="G178" s="91"/>
      <c r="H178" s="340"/>
      <c r="I178" s="340"/>
      <c r="J178" s="340"/>
      <c r="K178" s="340"/>
      <c r="L178" s="340"/>
      <c r="M178" s="95"/>
      <c r="N178" s="95"/>
      <c r="O178" s="95"/>
      <c r="P178" s="95"/>
      <c r="R178" s="95"/>
      <c r="S178" s="95"/>
      <c r="T178" s="95"/>
      <c r="U178" s="95"/>
      <c r="W178" s="95"/>
      <c r="X178" s="95"/>
      <c r="Y178" s="95"/>
    </row>
    <row r="179" spans="1:25" ht="17.25" customHeight="1" x14ac:dyDescent="0.25">
      <c r="A179" s="87"/>
      <c r="B179" s="88">
        <v>173</v>
      </c>
      <c r="C179" s="124">
        <f t="shared" si="9"/>
        <v>3014.5989465620019</v>
      </c>
      <c r="D179" s="124">
        <f t="shared" si="8"/>
        <v>60.291978931240038</v>
      </c>
      <c r="E179" s="89"/>
      <c r="F179" s="90"/>
      <c r="G179" s="91"/>
      <c r="H179" s="340"/>
      <c r="I179" s="340"/>
      <c r="J179" s="340"/>
      <c r="K179" s="340"/>
      <c r="L179" s="340"/>
      <c r="M179" s="95"/>
      <c r="N179" s="95"/>
      <c r="O179" s="95"/>
      <c r="P179" s="95"/>
      <c r="R179" s="95"/>
      <c r="S179" s="95"/>
      <c r="T179" s="95"/>
      <c r="U179" s="95"/>
      <c r="W179" s="95"/>
      <c r="X179" s="95"/>
      <c r="Y179" s="95"/>
    </row>
    <row r="180" spans="1:25" ht="17.25" customHeight="1" x14ac:dyDescent="0.25">
      <c r="A180" s="87"/>
      <c r="B180" s="88">
        <v>174</v>
      </c>
      <c r="C180" s="124">
        <f t="shared" si="9"/>
        <v>3074.8909254932419</v>
      </c>
      <c r="D180" s="124">
        <f t="shared" si="8"/>
        <v>61.497818509864835</v>
      </c>
      <c r="E180" s="89"/>
      <c r="F180" s="90"/>
      <c r="G180" s="91"/>
      <c r="H180" s="340"/>
      <c r="I180" s="340"/>
      <c r="J180" s="340"/>
      <c r="K180" s="340"/>
      <c r="L180" s="340"/>
      <c r="M180" s="95"/>
      <c r="N180" s="95"/>
      <c r="O180" s="95"/>
      <c r="P180" s="95"/>
      <c r="R180" s="95"/>
      <c r="S180" s="95"/>
      <c r="T180" s="95"/>
      <c r="U180" s="95"/>
      <c r="W180" s="95"/>
      <c r="X180" s="95"/>
      <c r="Y180" s="95"/>
    </row>
    <row r="181" spans="1:25" ht="17.25" customHeight="1" x14ac:dyDescent="0.25">
      <c r="A181" s="87"/>
      <c r="B181" s="88">
        <v>175</v>
      </c>
      <c r="C181" s="124">
        <f t="shared" si="9"/>
        <v>3136.3887440031067</v>
      </c>
      <c r="D181" s="124">
        <f t="shared" si="8"/>
        <v>62.727774880062135</v>
      </c>
      <c r="E181" s="89"/>
      <c r="F181" s="90"/>
      <c r="G181" s="91"/>
      <c r="H181" s="340"/>
      <c r="I181" s="340"/>
      <c r="J181" s="340"/>
      <c r="K181" s="340"/>
      <c r="L181" s="340"/>
      <c r="M181" s="95"/>
      <c r="N181" s="95"/>
      <c r="O181" s="95"/>
      <c r="P181" s="95"/>
      <c r="R181" s="95"/>
      <c r="S181" s="95"/>
      <c r="T181" s="95"/>
      <c r="U181" s="95"/>
      <c r="W181" s="95"/>
      <c r="X181" s="95"/>
      <c r="Y181" s="95"/>
    </row>
    <row r="182" spans="1:25" ht="17.25" customHeight="1" x14ac:dyDescent="0.25">
      <c r="A182" s="87"/>
      <c r="B182" s="88">
        <v>176</v>
      </c>
      <c r="C182" s="124">
        <f t="shared" si="9"/>
        <v>3199.1165188831687</v>
      </c>
      <c r="D182" s="124">
        <f t="shared" si="8"/>
        <v>63.982330377663374</v>
      </c>
      <c r="E182" s="89"/>
      <c r="F182" s="90"/>
      <c r="G182" s="91"/>
      <c r="H182" s="340"/>
      <c r="I182" s="340"/>
      <c r="J182" s="340"/>
      <c r="K182" s="340"/>
      <c r="L182" s="340"/>
      <c r="M182" s="95"/>
      <c r="N182" s="95"/>
      <c r="O182" s="95"/>
      <c r="P182" s="95"/>
      <c r="R182" s="95"/>
      <c r="S182" s="95"/>
      <c r="T182" s="95"/>
      <c r="U182" s="95"/>
      <c r="W182" s="95"/>
      <c r="X182" s="95"/>
      <c r="Y182" s="95"/>
    </row>
    <row r="183" spans="1:25" ht="17.25" customHeight="1" x14ac:dyDescent="0.25">
      <c r="A183" s="87"/>
      <c r="B183" s="88">
        <v>177</v>
      </c>
      <c r="C183" s="124">
        <f t="shared" si="9"/>
        <v>3263.0988492608321</v>
      </c>
      <c r="D183" s="124">
        <f t="shared" si="8"/>
        <v>65.261976985216648</v>
      </c>
      <c r="E183" s="89"/>
      <c r="F183" s="90"/>
      <c r="G183" s="91"/>
      <c r="H183" s="340"/>
      <c r="I183" s="340"/>
      <c r="J183" s="340"/>
      <c r="K183" s="340"/>
      <c r="L183" s="340"/>
      <c r="M183" s="95"/>
      <c r="N183" s="95"/>
      <c r="O183" s="95"/>
      <c r="P183" s="95"/>
      <c r="R183" s="95"/>
      <c r="S183" s="95"/>
      <c r="T183" s="95"/>
      <c r="U183" s="95"/>
      <c r="W183" s="95"/>
      <c r="X183" s="95"/>
      <c r="Y183" s="95"/>
    </row>
    <row r="184" spans="1:25" ht="17.25" customHeight="1" x14ac:dyDescent="0.25">
      <c r="A184" s="87"/>
      <c r="B184" s="88">
        <v>178</v>
      </c>
      <c r="C184" s="124">
        <f t="shared" si="9"/>
        <v>3328.3608262460489</v>
      </c>
      <c r="D184" s="124">
        <f t="shared" si="8"/>
        <v>66.56721652492098</v>
      </c>
      <c r="E184" s="89"/>
      <c r="F184" s="90"/>
      <c r="G184" s="91"/>
      <c r="H184" s="340"/>
      <c r="I184" s="340"/>
      <c r="J184" s="340"/>
      <c r="K184" s="340"/>
      <c r="L184" s="340"/>
      <c r="M184" s="95"/>
      <c r="N184" s="95"/>
      <c r="O184" s="95"/>
      <c r="P184" s="95"/>
      <c r="R184" s="95"/>
      <c r="S184" s="95"/>
      <c r="T184" s="95"/>
      <c r="U184" s="95"/>
      <c r="W184" s="95"/>
      <c r="X184" s="95"/>
      <c r="Y184" s="95"/>
    </row>
    <row r="185" spans="1:25" ht="17.25" customHeight="1" x14ac:dyDescent="0.25">
      <c r="A185" s="87"/>
      <c r="B185" s="88">
        <v>179</v>
      </c>
      <c r="C185" s="124">
        <f t="shared" si="9"/>
        <v>3394.92804277097</v>
      </c>
      <c r="D185" s="124">
        <f t="shared" si="8"/>
        <v>67.898560855419404</v>
      </c>
      <c r="E185" s="89"/>
      <c r="F185" s="90"/>
      <c r="G185" s="91"/>
      <c r="H185" s="340"/>
      <c r="I185" s="340"/>
      <c r="J185" s="340"/>
      <c r="K185" s="340"/>
      <c r="L185" s="340"/>
      <c r="M185" s="95"/>
      <c r="N185" s="95"/>
      <c r="O185" s="95"/>
      <c r="P185" s="95"/>
      <c r="R185" s="95"/>
      <c r="S185" s="95"/>
      <c r="T185" s="95"/>
      <c r="U185" s="95"/>
      <c r="W185" s="95"/>
      <c r="X185" s="95"/>
      <c r="Y185" s="95"/>
    </row>
    <row r="186" spans="1:25" ht="17.25" customHeight="1" x14ac:dyDescent="0.25">
      <c r="A186" s="87"/>
      <c r="B186" s="88">
        <v>180</v>
      </c>
      <c r="C186" s="124">
        <f t="shared" si="9"/>
        <v>3462.8266036263894</v>
      </c>
      <c r="D186" s="124">
        <f t="shared" si="8"/>
        <v>69.25653207252779</v>
      </c>
      <c r="E186" s="89"/>
      <c r="F186" s="90"/>
      <c r="G186" s="91"/>
      <c r="H186" s="340"/>
      <c r="I186" s="340"/>
      <c r="J186" s="340"/>
      <c r="K186" s="340"/>
      <c r="L186" s="340"/>
      <c r="M186" s="95"/>
      <c r="N186" s="95"/>
      <c r="O186" s="95"/>
      <c r="P186" s="95"/>
      <c r="R186" s="95"/>
      <c r="S186" s="95"/>
      <c r="T186" s="95"/>
      <c r="U186" s="95"/>
      <c r="W186" s="95"/>
      <c r="X186" s="95"/>
      <c r="Y186" s="95"/>
    </row>
    <row r="187" spans="1:25" ht="17.25" customHeight="1" x14ac:dyDescent="0.25">
      <c r="A187" s="87"/>
      <c r="B187" s="88">
        <v>181</v>
      </c>
      <c r="C187" s="124">
        <f>C186+D186</f>
        <v>3532.0831356989174</v>
      </c>
      <c r="D187" s="124">
        <f>C187/100*$D$5</f>
        <v>70.641662713978349</v>
      </c>
      <c r="E187" s="96"/>
      <c r="F187" s="97"/>
      <c r="G187" s="91"/>
      <c r="H187" s="340"/>
      <c r="I187" s="340"/>
      <c r="J187" s="340"/>
      <c r="K187" s="340"/>
      <c r="L187" s="340"/>
      <c r="M187" s="95"/>
      <c r="N187" s="95"/>
      <c r="O187" s="95"/>
      <c r="P187" s="95"/>
      <c r="R187" s="95"/>
      <c r="S187" s="95"/>
      <c r="T187" s="95"/>
      <c r="U187" s="95"/>
      <c r="W187" s="95"/>
      <c r="X187" s="95"/>
      <c r="Y187" s="95"/>
    </row>
    <row r="188" spans="1:25" ht="17.25" customHeight="1" x14ac:dyDescent="0.25">
      <c r="A188" s="87"/>
      <c r="B188" s="88">
        <v>182</v>
      </c>
      <c r="C188" s="124">
        <f>C187+D187</f>
        <v>3602.7247984128958</v>
      </c>
      <c r="D188" s="124">
        <f t="shared" ref="D188:D216" si="10">C188/100*$D$5</f>
        <v>72.05449596825791</v>
      </c>
      <c r="E188" s="96"/>
      <c r="F188" s="97"/>
      <c r="G188" s="91"/>
      <c r="H188" s="340"/>
      <c r="I188" s="340"/>
      <c r="J188" s="340"/>
      <c r="K188" s="340"/>
      <c r="L188" s="340"/>
      <c r="M188" s="95"/>
      <c r="N188" s="95"/>
      <c r="O188" s="95"/>
      <c r="P188" s="95"/>
      <c r="R188" s="95"/>
      <c r="S188" s="95"/>
      <c r="T188" s="95"/>
      <c r="U188" s="95"/>
      <c r="W188" s="95"/>
      <c r="X188" s="95"/>
      <c r="Y188" s="95"/>
    </row>
    <row r="189" spans="1:25" ht="17.25" customHeight="1" x14ac:dyDescent="0.25">
      <c r="A189" s="87"/>
      <c r="B189" s="88">
        <v>183</v>
      </c>
      <c r="C189" s="124">
        <f t="shared" ref="C189:C216" si="11">C188+D188</f>
        <v>3674.7792943811537</v>
      </c>
      <c r="D189" s="124">
        <f t="shared" si="10"/>
        <v>73.495585887623079</v>
      </c>
      <c r="E189" s="96"/>
      <c r="F189" s="97"/>
      <c r="G189" s="91"/>
      <c r="H189" s="340"/>
      <c r="I189" s="340"/>
      <c r="J189" s="340"/>
      <c r="K189" s="340"/>
      <c r="L189" s="340"/>
      <c r="M189" s="95"/>
      <c r="N189" s="95"/>
      <c r="O189" s="95"/>
      <c r="P189" s="95"/>
      <c r="R189" s="95"/>
      <c r="S189" s="95"/>
      <c r="T189" s="95"/>
      <c r="U189" s="95"/>
      <c r="W189" s="95"/>
      <c r="X189" s="95"/>
      <c r="Y189" s="95"/>
    </row>
    <row r="190" spans="1:25" ht="17.25" customHeight="1" x14ac:dyDescent="0.25">
      <c r="A190" s="87"/>
      <c r="B190" s="88">
        <v>184</v>
      </c>
      <c r="C190" s="124">
        <f t="shared" si="11"/>
        <v>3748.274880268777</v>
      </c>
      <c r="D190" s="124">
        <f t="shared" si="10"/>
        <v>74.965497605375546</v>
      </c>
      <c r="E190" s="96"/>
      <c r="F190" s="97"/>
      <c r="G190" s="91"/>
      <c r="H190" s="340"/>
      <c r="I190" s="340"/>
      <c r="J190" s="340"/>
      <c r="K190" s="340"/>
      <c r="L190" s="340"/>
      <c r="M190" s="95"/>
      <c r="N190" s="95"/>
      <c r="O190" s="95"/>
      <c r="P190" s="95"/>
      <c r="R190" s="95"/>
      <c r="S190" s="95"/>
      <c r="T190" s="95"/>
      <c r="U190" s="95"/>
      <c r="W190" s="95"/>
      <c r="X190" s="95"/>
      <c r="Y190" s="95"/>
    </row>
    <row r="191" spans="1:25" ht="17.25" customHeight="1" x14ac:dyDescent="0.25">
      <c r="A191" s="87"/>
      <c r="B191" s="88">
        <v>185</v>
      </c>
      <c r="C191" s="124">
        <f t="shared" si="11"/>
        <v>3823.2403778741527</v>
      </c>
      <c r="D191" s="124">
        <f t="shared" si="10"/>
        <v>76.464807557483056</v>
      </c>
      <c r="E191" s="96"/>
      <c r="F191" s="97"/>
      <c r="G191" s="91"/>
      <c r="H191" s="340"/>
      <c r="I191" s="340"/>
      <c r="J191" s="340"/>
      <c r="K191" s="340"/>
      <c r="L191" s="340"/>
      <c r="M191" s="95"/>
      <c r="N191" s="95"/>
      <c r="O191" s="95"/>
      <c r="P191" s="95"/>
      <c r="R191" s="95"/>
      <c r="S191" s="95"/>
      <c r="T191" s="95"/>
      <c r="U191" s="95"/>
      <c r="W191" s="95"/>
      <c r="X191" s="95"/>
      <c r="Y191" s="95"/>
    </row>
    <row r="192" spans="1:25" ht="17.25" customHeight="1" x14ac:dyDescent="0.25">
      <c r="A192" s="87"/>
      <c r="B192" s="88">
        <v>186</v>
      </c>
      <c r="C192" s="124">
        <f t="shared" si="11"/>
        <v>3899.705185431636</v>
      </c>
      <c r="D192" s="124">
        <f t="shared" si="10"/>
        <v>77.994103708632721</v>
      </c>
      <c r="E192" s="96"/>
      <c r="F192" s="97"/>
      <c r="G192" s="91"/>
      <c r="H192" s="340"/>
      <c r="I192" s="340"/>
      <c r="J192" s="340"/>
      <c r="K192" s="340"/>
      <c r="L192" s="340"/>
      <c r="M192" s="95"/>
      <c r="N192" s="95"/>
      <c r="O192" s="95"/>
      <c r="P192" s="95"/>
      <c r="R192" s="95"/>
      <c r="S192" s="95"/>
      <c r="T192" s="95"/>
      <c r="U192" s="95"/>
      <c r="W192" s="95"/>
      <c r="X192" s="95"/>
      <c r="Y192" s="95"/>
    </row>
    <row r="193" spans="1:25" ht="17.25" customHeight="1" x14ac:dyDescent="0.25">
      <c r="A193" s="87"/>
      <c r="B193" s="88">
        <v>187</v>
      </c>
      <c r="C193" s="124">
        <f t="shared" si="11"/>
        <v>3977.6992891402688</v>
      </c>
      <c r="D193" s="124">
        <f t="shared" si="10"/>
        <v>79.55398578280537</v>
      </c>
      <c r="E193" s="96"/>
      <c r="F193" s="97"/>
      <c r="G193" s="91"/>
      <c r="H193" s="340"/>
      <c r="I193" s="340"/>
      <c r="J193" s="340"/>
      <c r="K193" s="340"/>
      <c r="L193" s="340"/>
      <c r="M193" s="95"/>
      <c r="N193" s="95"/>
      <c r="O193" s="95"/>
      <c r="P193" s="95"/>
      <c r="R193" s="95"/>
      <c r="S193" s="95"/>
      <c r="T193" s="95"/>
      <c r="U193" s="95"/>
      <c r="W193" s="95"/>
      <c r="X193" s="95"/>
      <c r="Y193" s="95"/>
    </row>
    <row r="194" spans="1:25" ht="17.25" customHeight="1" x14ac:dyDescent="0.25">
      <c r="A194" s="87"/>
      <c r="B194" s="88">
        <v>188</v>
      </c>
      <c r="C194" s="124">
        <f t="shared" si="11"/>
        <v>4057.2532749230741</v>
      </c>
      <c r="D194" s="124">
        <f t="shared" si="10"/>
        <v>81.145065498461477</v>
      </c>
      <c r="E194" s="96"/>
      <c r="F194" s="97"/>
      <c r="G194" s="91"/>
      <c r="H194" s="340"/>
      <c r="I194" s="340"/>
      <c r="J194" s="340"/>
      <c r="K194" s="340"/>
      <c r="L194" s="340"/>
      <c r="M194" s="95"/>
      <c r="N194" s="95"/>
      <c r="O194" s="95"/>
      <c r="P194" s="95"/>
      <c r="R194" s="95"/>
      <c r="S194" s="95"/>
      <c r="T194" s="95"/>
      <c r="U194" s="95"/>
      <c r="W194" s="95"/>
      <c r="X194" s="95"/>
      <c r="Y194" s="95"/>
    </row>
    <row r="195" spans="1:25" ht="17.25" customHeight="1" x14ac:dyDescent="0.25">
      <c r="A195" s="87"/>
      <c r="B195" s="88">
        <v>189</v>
      </c>
      <c r="C195" s="124">
        <f t="shared" si="11"/>
        <v>4138.398340421536</v>
      </c>
      <c r="D195" s="124">
        <f t="shared" si="10"/>
        <v>82.767966808430714</v>
      </c>
      <c r="E195" s="96"/>
      <c r="F195" s="97"/>
      <c r="G195" s="91"/>
      <c r="H195" s="340"/>
      <c r="I195" s="340"/>
      <c r="J195" s="340"/>
      <c r="K195" s="340"/>
      <c r="L195" s="340"/>
      <c r="M195" s="95"/>
      <c r="N195" s="95"/>
      <c r="O195" s="95"/>
      <c r="P195" s="95"/>
      <c r="R195" s="95"/>
      <c r="S195" s="95"/>
      <c r="T195" s="95"/>
      <c r="U195" s="95"/>
      <c r="W195" s="95"/>
      <c r="X195" s="95"/>
      <c r="Y195" s="95"/>
    </row>
    <row r="196" spans="1:25" ht="17.25" customHeight="1" x14ac:dyDescent="0.25">
      <c r="A196" s="87"/>
      <c r="B196" s="88">
        <v>190</v>
      </c>
      <c r="C196" s="124">
        <f t="shared" si="11"/>
        <v>4221.1663072299671</v>
      </c>
      <c r="D196" s="124">
        <f t="shared" si="10"/>
        <v>84.423326144599343</v>
      </c>
      <c r="E196" s="96"/>
      <c r="F196" s="97"/>
      <c r="G196" s="91"/>
      <c r="H196" s="340"/>
      <c r="I196" s="340"/>
      <c r="J196" s="340"/>
      <c r="K196" s="340"/>
      <c r="L196" s="340"/>
      <c r="M196" s="95"/>
      <c r="N196" s="95"/>
      <c r="O196" s="95"/>
      <c r="P196" s="95"/>
      <c r="R196" s="95"/>
      <c r="S196" s="95"/>
      <c r="T196" s="95"/>
      <c r="U196" s="95"/>
      <c r="W196" s="95"/>
      <c r="X196" s="95"/>
      <c r="Y196" s="95"/>
    </row>
    <row r="197" spans="1:25" ht="17.25" customHeight="1" x14ac:dyDescent="0.25">
      <c r="A197" s="87"/>
      <c r="B197" s="88">
        <v>191</v>
      </c>
      <c r="C197" s="124">
        <f t="shared" si="11"/>
        <v>4305.5896333745668</v>
      </c>
      <c r="D197" s="124">
        <f t="shared" si="10"/>
        <v>86.111792667491329</v>
      </c>
      <c r="E197" s="96"/>
      <c r="F197" s="97"/>
      <c r="G197" s="91"/>
      <c r="H197" s="340"/>
      <c r="I197" s="340"/>
      <c r="J197" s="340"/>
      <c r="K197" s="340"/>
      <c r="L197" s="340"/>
      <c r="M197" s="95"/>
      <c r="N197" s="95"/>
      <c r="O197" s="95"/>
      <c r="P197" s="95"/>
      <c r="R197" s="95"/>
      <c r="S197" s="95"/>
      <c r="T197" s="95"/>
      <c r="U197" s="95"/>
      <c r="W197" s="95"/>
      <c r="X197" s="95"/>
      <c r="Y197" s="95"/>
    </row>
    <row r="198" spans="1:25" ht="17.25" customHeight="1" x14ac:dyDescent="0.25">
      <c r="A198" s="87"/>
      <c r="B198" s="88">
        <v>192</v>
      </c>
      <c r="C198" s="124">
        <f t="shared" si="11"/>
        <v>4391.7014260420583</v>
      </c>
      <c r="D198" s="124">
        <f t="shared" si="10"/>
        <v>87.834028520841173</v>
      </c>
      <c r="E198" s="96"/>
      <c r="F198" s="97"/>
      <c r="G198" s="94"/>
      <c r="H198" s="340"/>
      <c r="I198" s="340"/>
      <c r="J198" s="340"/>
      <c r="K198" s="340"/>
      <c r="L198" s="340"/>
      <c r="M198" s="95"/>
      <c r="N198" s="95"/>
      <c r="O198" s="95"/>
      <c r="P198" s="95"/>
      <c r="R198" s="95"/>
      <c r="S198" s="95"/>
      <c r="T198" s="95"/>
      <c r="U198" s="95"/>
      <c r="W198" s="95"/>
      <c r="X198" s="95"/>
      <c r="Y198" s="95"/>
    </row>
    <row r="199" spans="1:25" ht="17.25" customHeight="1" x14ac:dyDescent="0.25">
      <c r="A199" s="87"/>
      <c r="B199" s="88">
        <v>193</v>
      </c>
      <c r="C199" s="124">
        <f t="shared" si="11"/>
        <v>4479.5354545628998</v>
      </c>
      <c r="D199" s="124">
        <f t="shared" si="10"/>
        <v>89.590709091257992</v>
      </c>
      <c r="E199" s="96"/>
      <c r="F199" s="97"/>
      <c r="G199" s="94"/>
      <c r="H199" s="340"/>
      <c r="I199" s="340"/>
      <c r="J199" s="340"/>
      <c r="K199" s="340"/>
      <c r="L199" s="340"/>
      <c r="M199" s="95"/>
      <c r="N199" s="95"/>
      <c r="O199" s="95"/>
      <c r="P199" s="95"/>
      <c r="R199" s="95"/>
      <c r="S199" s="95"/>
      <c r="T199" s="95"/>
      <c r="U199" s="95"/>
      <c r="W199" s="95"/>
      <c r="X199" s="95"/>
      <c r="Y199" s="95"/>
    </row>
    <row r="200" spans="1:25" ht="17.25" customHeight="1" x14ac:dyDescent="0.25">
      <c r="A200" s="87"/>
      <c r="B200" s="88">
        <v>194</v>
      </c>
      <c r="C200" s="124">
        <f t="shared" si="11"/>
        <v>4569.1261636541576</v>
      </c>
      <c r="D200" s="124">
        <f t="shared" si="10"/>
        <v>91.382523273083152</v>
      </c>
      <c r="E200" s="96"/>
      <c r="F200" s="97"/>
      <c r="G200" s="94"/>
      <c r="H200" s="340"/>
      <c r="I200" s="340"/>
      <c r="J200" s="340"/>
      <c r="K200" s="340"/>
      <c r="L200" s="340"/>
      <c r="M200" s="95"/>
      <c r="N200" s="95"/>
      <c r="O200" s="95"/>
      <c r="P200" s="95"/>
      <c r="R200" s="95"/>
      <c r="S200" s="95"/>
      <c r="T200" s="95"/>
      <c r="U200" s="95"/>
      <c r="W200" s="95"/>
      <c r="X200" s="95"/>
      <c r="Y200" s="95"/>
    </row>
    <row r="201" spans="1:25" ht="17.25" customHeight="1" x14ac:dyDescent="0.25">
      <c r="A201" s="87"/>
      <c r="B201" s="88">
        <v>195</v>
      </c>
      <c r="C201" s="124">
        <f t="shared" si="11"/>
        <v>4660.5086869272409</v>
      </c>
      <c r="D201" s="124">
        <f t="shared" si="10"/>
        <v>93.210173738544825</v>
      </c>
      <c r="E201" s="96"/>
      <c r="F201" s="97"/>
      <c r="G201" s="94"/>
      <c r="H201" s="340"/>
      <c r="I201" s="340"/>
      <c r="J201" s="340"/>
      <c r="K201" s="340"/>
      <c r="L201" s="340"/>
      <c r="M201" s="95"/>
      <c r="N201" s="95"/>
      <c r="O201" s="95"/>
      <c r="P201" s="95"/>
      <c r="R201" s="95"/>
      <c r="S201" s="95"/>
      <c r="T201" s="95"/>
      <c r="U201" s="95"/>
      <c r="W201" s="95"/>
      <c r="X201" s="95"/>
      <c r="Y201" s="95"/>
    </row>
    <row r="202" spans="1:25" ht="17.25" customHeight="1" x14ac:dyDescent="0.25">
      <c r="A202" s="87"/>
      <c r="B202" s="88">
        <v>196</v>
      </c>
      <c r="C202" s="124">
        <f t="shared" si="11"/>
        <v>4753.7188606657855</v>
      </c>
      <c r="D202" s="124">
        <f t="shared" si="10"/>
        <v>95.074377213315714</v>
      </c>
      <c r="E202" s="96"/>
      <c r="F202" s="97"/>
      <c r="G202" s="94"/>
      <c r="H202" s="340"/>
      <c r="I202" s="340"/>
      <c r="J202" s="340"/>
      <c r="K202" s="340"/>
      <c r="L202" s="340"/>
      <c r="M202" s="95"/>
      <c r="N202" s="95"/>
      <c r="O202" s="95"/>
      <c r="P202" s="95"/>
      <c r="R202" s="95"/>
      <c r="S202" s="95"/>
      <c r="T202" s="95"/>
      <c r="U202" s="95"/>
      <c r="W202" s="95"/>
      <c r="X202" s="95"/>
      <c r="Y202" s="95"/>
    </row>
    <row r="203" spans="1:25" ht="17.25" customHeight="1" x14ac:dyDescent="0.25">
      <c r="A203" s="87"/>
      <c r="B203" s="88">
        <v>197</v>
      </c>
      <c r="C203" s="124">
        <f t="shared" si="11"/>
        <v>4848.7932378791011</v>
      </c>
      <c r="D203" s="124">
        <f t="shared" si="10"/>
        <v>96.975864757582016</v>
      </c>
      <c r="E203" s="96"/>
      <c r="F203" s="97"/>
      <c r="G203" s="94"/>
      <c r="H203" s="340"/>
      <c r="I203" s="340"/>
      <c r="J203" s="340"/>
      <c r="K203" s="340"/>
      <c r="L203" s="340"/>
      <c r="M203" s="95"/>
      <c r="N203" s="95"/>
      <c r="O203" s="95"/>
      <c r="P203" s="95"/>
      <c r="R203" s="95"/>
      <c r="S203" s="95"/>
      <c r="T203" s="95"/>
      <c r="U203" s="95"/>
      <c r="W203" s="95"/>
      <c r="X203" s="95"/>
      <c r="Y203" s="95"/>
    </row>
    <row r="204" spans="1:25" ht="17.25" customHeight="1" x14ac:dyDescent="0.25">
      <c r="A204" s="87"/>
      <c r="B204" s="88">
        <v>198</v>
      </c>
      <c r="C204" s="124">
        <f t="shared" si="11"/>
        <v>4945.7691026366829</v>
      </c>
      <c r="D204" s="124">
        <f t="shared" si="10"/>
        <v>98.915382052733662</v>
      </c>
      <c r="E204" s="96"/>
      <c r="F204" s="97"/>
      <c r="G204" s="94"/>
      <c r="H204" s="340"/>
      <c r="I204" s="340"/>
      <c r="J204" s="340"/>
      <c r="K204" s="340"/>
      <c r="L204" s="340"/>
      <c r="M204" s="95"/>
      <c r="N204" s="95"/>
      <c r="O204" s="95"/>
      <c r="P204" s="95"/>
      <c r="R204" s="95"/>
      <c r="S204" s="95"/>
      <c r="T204" s="95"/>
      <c r="U204" s="95"/>
      <c r="W204" s="95"/>
      <c r="X204" s="95"/>
      <c r="Y204" s="95"/>
    </row>
    <row r="205" spans="1:25" ht="17.25" customHeight="1" x14ac:dyDescent="0.25">
      <c r="A205" s="87"/>
      <c r="B205" s="88">
        <v>199</v>
      </c>
      <c r="C205" s="124">
        <f t="shared" si="11"/>
        <v>5044.6844846894164</v>
      </c>
      <c r="D205" s="124">
        <f t="shared" si="10"/>
        <v>100.89368969378833</v>
      </c>
      <c r="E205" s="96"/>
      <c r="F205" s="97"/>
      <c r="G205" s="94"/>
      <c r="H205" s="340"/>
      <c r="I205" s="340"/>
      <c r="J205" s="340"/>
      <c r="K205" s="340"/>
      <c r="L205" s="340"/>
      <c r="M205" s="95"/>
      <c r="N205" s="95"/>
      <c r="O205" s="95"/>
      <c r="P205" s="95"/>
      <c r="R205" s="95"/>
      <c r="S205" s="95"/>
      <c r="T205" s="95"/>
      <c r="U205" s="95"/>
      <c r="W205" s="95"/>
      <c r="X205" s="95"/>
      <c r="Y205" s="95"/>
    </row>
    <row r="206" spans="1:25" ht="17.25" customHeight="1" x14ac:dyDescent="0.25">
      <c r="A206" s="87"/>
      <c r="B206" s="88">
        <v>200</v>
      </c>
      <c r="C206" s="124">
        <f t="shared" si="11"/>
        <v>5145.5781743832049</v>
      </c>
      <c r="D206" s="124">
        <f t="shared" si="10"/>
        <v>102.9115634876641</v>
      </c>
      <c r="E206" s="96"/>
      <c r="F206" s="97"/>
      <c r="G206" s="94"/>
      <c r="H206" s="340"/>
      <c r="I206" s="340"/>
      <c r="J206" s="340"/>
      <c r="K206" s="340"/>
      <c r="L206" s="340"/>
      <c r="M206" s="95"/>
      <c r="N206" s="95"/>
      <c r="O206" s="95"/>
      <c r="P206" s="95"/>
      <c r="R206" s="95"/>
      <c r="S206" s="95"/>
      <c r="T206" s="95"/>
      <c r="U206" s="95"/>
      <c r="W206" s="95"/>
      <c r="X206" s="95"/>
      <c r="Y206" s="95"/>
    </row>
    <row r="207" spans="1:25" ht="17.25" customHeight="1" x14ac:dyDescent="0.25">
      <c r="A207" s="87"/>
      <c r="B207" s="88">
        <v>201</v>
      </c>
      <c r="C207" s="124">
        <f t="shared" si="11"/>
        <v>5248.4897378708692</v>
      </c>
      <c r="D207" s="124">
        <f t="shared" si="10"/>
        <v>104.96979475741739</v>
      </c>
      <c r="E207" s="96"/>
      <c r="F207" s="97"/>
      <c r="G207" s="94"/>
      <c r="H207" s="340"/>
      <c r="I207" s="340"/>
      <c r="J207" s="340"/>
      <c r="K207" s="340"/>
      <c r="L207" s="340"/>
      <c r="M207" s="95"/>
      <c r="N207" s="95"/>
      <c r="O207" s="95"/>
      <c r="P207" s="95"/>
      <c r="R207" s="95"/>
      <c r="S207" s="95"/>
      <c r="T207" s="95"/>
      <c r="U207" s="95"/>
      <c r="W207" s="95"/>
      <c r="X207" s="95"/>
      <c r="Y207" s="95"/>
    </row>
    <row r="208" spans="1:25" ht="17.25" customHeight="1" x14ac:dyDescent="0.25">
      <c r="A208" s="87"/>
      <c r="B208" s="88">
        <v>202</v>
      </c>
      <c r="C208" s="124">
        <f t="shared" si="11"/>
        <v>5353.459532628287</v>
      </c>
      <c r="D208" s="124">
        <f t="shared" si="10"/>
        <v>107.06919065256574</v>
      </c>
      <c r="E208" s="96"/>
      <c r="F208" s="97"/>
      <c r="G208" s="94"/>
      <c r="H208" s="340"/>
      <c r="I208" s="340"/>
      <c r="J208" s="340"/>
      <c r="K208" s="340"/>
      <c r="L208" s="340"/>
      <c r="M208" s="95"/>
      <c r="N208" s="95"/>
      <c r="O208" s="95"/>
      <c r="P208" s="95"/>
      <c r="R208" s="95"/>
      <c r="S208" s="95"/>
      <c r="T208" s="95"/>
      <c r="U208" s="95"/>
      <c r="W208" s="95"/>
      <c r="X208" s="95"/>
      <c r="Y208" s="95"/>
    </row>
    <row r="209" spans="1:25" ht="17.25" customHeight="1" x14ac:dyDescent="0.25">
      <c r="A209" s="87"/>
      <c r="B209" s="88">
        <v>203</v>
      </c>
      <c r="C209" s="124">
        <f t="shared" si="11"/>
        <v>5460.5287232808523</v>
      </c>
      <c r="D209" s="124">
        <f t="shared" si="10"/>
        <v>109.21057446561704</v>
      </c>
      <c r="E209" s="96"/>
      <c r="F209" s="97"/>
      <c r="G209" s="94"/>
      <c r="H209" s="340"/>
      <c r="I209" s="340"/>
      <c r="J209" s="340"/>
      <c r="K209" s="340"/>
      <c r="L209" s="340"/>
      <c r="M209" s="95"/>
      <c r="N209" s="95"/>
      <c r="O209" s="95"/>
      <c r="P209" s="95"/>
      <c r="R209" s="95"/>
      <c r="S209" s="95"/>
      <c r="T209" s="95"/>
      <c r="U209" s="95"/>
      <c r="W209" s="95"/>
      <c r="X209" s="95"/>
      <c r="Y209" s="95"/>
    </row>
    <row r="210" spans="1:25" ht="17.25" customHeight="1" x14ac:dyDescent="0.25">
      <c r="A210" s="87"/>
      <c r="B210" s="88">
        <v>204</v>
      </c>
      <c r="C210" s="124">
        <f t="shared" si="11"/>
        <v>5569.7392977464697</v>
      </c>
      <c r="D210" s="124">
        <f t="shared" si="10"/>
        <v>111.39478595492939</v>
      </c>
      <c r="E210" s="96"/>
      <c r="F210" s="97"/>
      <c r="G210" s="94"/>
      <c r="H210" s="340"/>
      <c r="I210" s="340"/>
      <c r="J210" s="340"/>
      <c r="K210" s="340"/>
      <c r="L210" s="340"/>
      <c r="M210" s="95"/>
      <c r="N210" s="95"/>
      <c r="O210" s="95"/>
      <c r="P210" s="95"/>
      <c r="R210" s="95"/>
      <c r="S210" s="95"/>
      <c r="T210" s="95"/>
      <c r="U210" s="95"/>
      <c r="W210" s="95"/>
      <c r="X210" s="95"/>
      <c r="Y210" s="95"/>
    </row>
    <row r="211" spans="1:25" ht="17.25" customHeight="1" x14ac:dyDescent="0.25">
      <c r="A211" s="87"/>
      <c r="B211" s="88">
        <v>205</v>
      </c>
      <c r="C211" s="124">
        <f t="shared" si="11"/>
        <v>5681.1340837013995</v>
      </c>
      <c r="D211" s="124">
        <f t="shared" si="10"/>
        <v>113.62268167402799</v>
      </c>
      <c r="E211" s="96"/>
      <c r="F211" s="97"/>
      <c r="G211" s="94"/>
      <c r="H211" s="340"/>
      <c r="I211" s="340"/>
      <c r="J211" s="340"/>
      <c r="K211" s="340"/>
      <c r="L211" s="340"/>
      <c r="M211" s="95"/>
      <c r="N211" s="95"/>
      <c r="O211" s="95"/>
      <c r="P211" s="95"/>
      <c r="R211" s="95"/>
      <c r="S211" s="95"/>
      <c r="T211" s="95"/>
      <c r="U211" s="95"/>
      <c r="W211" s="95"/>
      <c r="X211" s="95"/>
      <c r="Y211" s="95"/>
    </row>
    <row r="212" spans="1:25" ht="17.25" customHeight="1" x14ac:dyDescent="0.25">
      <c r="A212" s="87"/>
      <c r="B212" s="88">
        <v>206</v>
      </c>
      <c r="C212" s="124">
        <f t="shared" si="11"/>
        <v>5794.7567653754277</v>
      </c>
      <c r="D212" s="124">
        <f t="shared" si="10"/>
        <v>115.89513530750855</v>
      </c>
      <c r="E212" s="96"/>
      <c r="F212" s="97"/>
      <c r="G212" s="94"/>
      <c r="H212" s="340"/>
      <c r="I212" s="340"/>
      <c r="J212" s="340"/>
      <c r="K212" s="340"/>
      <c r="L212" s="340"/>
      <c r="M212" s="95"/>
      <c r="N212" s="95"/>
      <c r="O212" s="95"/>
      <c r="P212" s="95"/>
      <c r="R212" s="95"/>
      <c r="S212" s="95"/>
      <c r="T212" s="95"/>
      <c r="U212" s="95"/>
      <c r="W212" s="95"/>
      <c r="X212" s="95"/>
      <c r="Y212" s="95"/>
    </row>
    <row r="213" spans="1:25" ht="17.25" customHeight="1" x14ac:dyDescent="0.25">
      <c r="A213" s="87"/>
      <c r="B213" s="88">
        <v>207</v>
      </c>
      <c r="C213" s="124">
        <f t="shared" si="11"/>
        <v>5910.6519006829367</v>
      </c>
      <c r="D213" s="124">
        <f t="shared" si="10"/>
        <v>118.21303801365873</v>
      </c>
      <c r="E213" s="96"/>
      <c r="F213" s="97"/>
      <c r="G213" s="94"/>
      <c r="H213" s="340"/>
      <c r="I213" s="340"/>
      <c r="J213" s="340"/>
      <c r="K213" s="340"/>
      <c r="L213" s="340"/>
      <c r="M213" s="95"/>
      <c r="N213" s="95"/>
      <c r="O213" s="95"/>
      <c r="P213" s="95"/>
      <c r="R213" s="95"/>
      <c r="S213" s="95"/>
      <c r="T213" s="95"/>
      <c r="U213" s="95"/>
      <c r="W213" s="95"/>
      <c r="X213" s="95"/>
      <c r="Y213" s="95"/>
    </row>
    <row r="214" spans="1:25" ht="17.25" customHeight="1" x14ac:dyDescent="0.25">
      <c r="A214" s="87"/>
      <c r="B214" s="88">
        <v>208</v>
      </c>
      <c r="C214" s="124">
        <f t="shared" si="11"/>
        <v>6028.8649386965953</v>
      </c>
      <c r="D214" s="124">
        <f t="shared" si="10"/>
        <v>120.5772987739319</v>
      </c>
      <c r="E214" s="96"/>
      <c r="F214" s="97"/>
      <c r="G214" s="94"/>
      <c r="H214" s="340"/>
      <c r="I214" s="340"/>
      <c r="J214" s="340"/>
      <c r="K214" s="340"/>
      <c r="L214" s="340"/>
      <c r="M214" s="95"/>
      <c r="N214" s="95"/>
      <c r="O214" s="95"/>
      <c r="P214" s="95"/>
      <c r="R214" s="95"/>
      <c r="S214" s="95"/>
      <c r="T214" s="95"/>
      <c r="U214" s="95"/>
      <c r="W214" s="95"/>
      <c r="X214" s="95"/>
      <c r="Y214" s="95"/>
    </row>
    <row r="215" spans="1:25" ht="17.25" customHeight="1" x14ac:dyDescent="0.25">
      <c r="A215" s="87"/>
      <c r="B215" s="88">
        <v>209</v>
      </c>
      <c r="C215" s="124">
        <f t="shared" si="11"/>
        <v>6149.4422374705273</v>
      </c>
      <c r="D215" s="124">
        <f t="shared" si="10"/>
        <v>122.98884474941055</v>
      </c>
      <c r="E215" s="96"/>
      <c r="F215" s="97"/>
      <c r="G215" s="94"/>
      <c r="H215" s="340"/>
      <c r="I215" s="340"/>
      <c r="J215" s="340"/>
      <c r="K215" s="340"/>
      <c r="L215" s="340"/>
      <c r="M215" s="95"/>
      <c r="N215" s="95"/>
      <c r="O215" s="95"/>
      <c r="P215" s="95"/>
      <c r="R215" s="95"/>
      <c r="S215" s="95"/>
      <c r="T215" s="95"/>
      <c r="U215" s="95"/>
      <c r="W215" s="95"/>
      <c r="X215" s="95"/>
      <c r="Y215" s="95"/>
    </row>
    <row r="216" spans="1:25" ht="17.25" customHeight="1" x14ac:dyDescent="0.25">
      <c r="A216" s="87"/>
      <c r="B216" s="88">
        <v>210</v>
      </c>
      <c r="C216" s="124">
        <f t="shared" si="11"/>
        <v>6272.4310822199377</v>
      </c>
      <c r="D216" s="124">
        <f t="shared" si="10"/>
        <v>125.44862164439876</v>
      </c>
      <c r="E216" s="96"/>
      <c r="F216" s="97"/>
      <c r="G216" s="94"/>
      <c r="H216" s="340"/>
      <c r="I216" s="340"/>
      <c r="J216" s="340"/>
      <c r="K216" s="340"/>
      <c r="L216" s="340"/>
      <c r="M216" s="95"/>
      <c r="N216" s="95"/>
      <c r="O216" s="95"/>
      <c r="P216" s="95"/>
      <c r="R216" s="95"/>
      <c r="S216" s="95"/>
      <c r="T216" s="95"/>
      <c r="U216" s="95"/>
      <c r="W216" s="95"/>
      <c r="X216" s="95"/>
      <c r="Y216" s="95"/>
    </row>
    <row r="217" spans="1:25" ht="17.25" customHeight="1" x14ac:dyDescent="0.25">
      <c r="A217" s="87"/>
      <c r="B217" s="88">
        <v>211</v>
      </c>
      <c r="C217" s="124">
        <f>C216+D216</f>
        <v>6397.8797038643361</v>
      </c>
      <c r="D217" s="124">
        <f>C217/100*$D$5</f>
        <v>127.95759407728673</v>
      </c>
      <c r="E217" s="89"/>
      <c r="F217" s="90"/>
      <c r="G217" s="94"/>
      <c r="H217" s="340"/>
      <c r="I217" s="340"/>
      <c r="J217" s="340"/>
      <c r="K217" s="340"/>
      <c r="L217" s="340"/>
      <c r="M217" s="95"/>
      <c r="N217" s="95"/>
      <c r="O217" s="95"/>
      <c r="P217" s="95"/>
      <c r="R217" s="95"/>
      <c r="S217" s="95"/>
      <c r="T217" s="95"/>
      <c r="U217" s="95"/>
      <c r="W217" s="95"/>
      <c r="X217" s="95"/>
      <c r="Y217" s="95"/>
    </row>
    <row r="218" spans="1:25" ht="17.25" customHeight="1" x14ac:dyDescent="0.25">
      <c r="A218" s="87"/>
      <c r="B218" s="88">
        <v>212</v>
      </c>
      <c r="C218" s="124">
        <f>C217+D217</f>
        <v>6525.8372979416226</v>
      </c>
      <c r="D218" s="124">
        <f t="shared" ref="D218:D246" si="12">C218/100*$D$5</f>
        <v>130.51674595883244</v>
      </c>
      <c r="E218" s="89"/>
      <c r="F218" s="90"/>
      <c r="G218" s="94"/>
      <c r="H218" s="340"/>
      <c r="I218" s="340"/>
      <c r="J218" s="340"/>
      <c r="K218" s="340"/>
      <c r="L218" s="340"/>
      <c r="M218" s="95"/>
      <c r="N218" s="95"/>
      <c r="O218" s="95"/>
      <c r="P218" s="95"/>
      <c r="R218" s="95"/>
      <c r="S218" s="95"/>
      <c r="T218" s="95"/>
      <c r="U218" s="95"/>
      <c r="W218" s="95"/>
      <c r="X218" s="95"/>
      <c r="Y218" s="95"/>
    </row>
    <row r="219" spans="1:25" ht="17.25" customHeight="1" x14ac:dyDescent="0.25">
      <c r="A219" s="87"/>
      <c r="B219" s="88">
        <v>213</v>
      </c>
      <c r="C219" s="124">
        <f t="shared" ref="C219:C246" si="13">C218+D218</f>
        <v>6656.3540439004555</v>
      </c>
      <c r="D219" s="124">
        <f t="shared" si="12"/>
        <v>133.12708087800911</v>
      </c>
      <c r="E219" s="89"/>
      <c r="F219" s="90"/>
      <c r="G219" s="94"/>
      <c r="H219" s="340"/>
      <c r="I219" s="340"/>
      <c r="J219" s="340"/>
      <c r="K219" s="340"/>
      <c r="L219" s="340"/>
      <c r="M219" s="95"/>
      <c r="N219" s="95"/>
      <c r="O219" s="95"/>
      <c r="P219" s="95"/>
      <c r="R219" s="95"/>
      <c r="S219" s="95"/>
      <c r="T219" s="95"/>
      <c r="U219" s="95"/>
      <c r="W219" s="95"/>
      <c r="X219" s="95"/>
      <c r="Y219" s="95"/>
    </row>
    <row r="220" spans="1:25" ht="17.25" customHeight="1" x14ac:dyDescent="0.25">
      <c r="A220" s="87"/>
      <c r="B220" s="88">
        <v>214</v>
      </c>
      <c r="C220" s="124">
        <f t="shared" si="13"/>
        <v>6789.4811247784646</v>
      </c>
      <c r="D220" s="124">
        <f t="shared" si="12"/>
        <v>135.78962249556929</v>
      </c>
      <c r="E220" s="89"/>
      <c r="F220" s="90"/>
      <c r="G220" s="94"/>
      <c r="H220" s="340"/>
      <c r="I220" s="340"/>
      <c r="J220" s="340"/>
      <c r="K220" s="340"/>
      <c r="L220" s="340"/>
      <c r="M220" s="95"/>
      <c r="N220" s="95"/>
      <c r="O220" s="95"/>
      <c r="P220" s="95"/>
      <c r="R220" s="95"/>
      <c r="S220" s="95"/>
      <c r="T220" s="95"/>
      <c r="U220" s="95"/>
      <c r="W220" s="95"/>
      <c r="X220" s="95"/>
      <c r="Y220" s="95"/>
    </row>
    <row r="221" spans="1:25" ht="17.25" customHeight="1" x14ac:dyDescent="0.25">
      <c r="A221" s="87"/>
      <c r="B221" s="88">
        <v>215</v>
      </c>
      <c r="C221" s="124">
        <f t="shared" si="13"/>
        <v>6925.270747274034</v>
      </c>
      <c r="D221" s="124">
        <f t="shared" si="12"/>
        <v>138.50541494548068</v>
      </c>
      <c r="E221" s="89"/>
      <c r="F221" s="90"/>
      <c r="G221" s="94"/>
      <c r="H221" s="340"/>
      <c r="I221" s="340"/>
      <c r="J221" s="340"/>
      <c r="K221" s="340"/>
      <c r="L221" s="340"/>
      <c r="M221" s="95"/>
      <c r="N221" s="95"/>
      <c r="O221" s="95"/>
      <c r="P221" s="95"/>
      <c r="R221" s="95"/>
      <c r="S221" s="95"/>
      <c r="T221" s="95"/>
      <c r="U221" s="95"/>
      <c r="W221" s="95"/>
      <c r="X221" s="95"/>
      <c r="Y221" s="95"/>
    </row>
    <row r="222" spans="1:25" ht="17.25" customHeight="1" x14ac:dyDescent="0.25">
      <c r="A222" s="87"/>
      <c r="B222" s="88">
        <v>216</v>
      </c>
      <c r="C222" s="124">
        <f t="shared" si="13"/>
        <v>7063.7761622195148</v>
      </c>
      <c r="D222" s="124">
        <f t="shared" si="12"/>
        <v>141.27552324439029</v>
      </c>
      <c r="E222" s="89"/>
      <c r="F222" s="90"/>
      <c r="G222" s="94"/>
      <c r="H222" s="340"/>
      <c r="I222" s="340"/>
      <c r="J222" s="340"/>
      <c r="K222" s="340"/>
      <c r="L222" s="340"/>
      <c r="M222" s="95"/>
      <c r="N222" s="95"/>
      <c r="O222" s="95"/>
      <c r="P222" s="95"/>
      <c r="R222" s="95"/>
      <c r="S222" s="95"/>
      <c r="T222" s="95"/>
      <c r="U222" s="95"/>
      <c r="W222" s="95"/>
      <c r="X222" s="95"/>
      <c r="Y222" s="95"/>
    </row>
    <row r="223" spans="1:25" ht="17.25" customHeight="1" x14ac:dyDescent="0.25">
      <c r="A223" s="87"/>
      <c r="B223" s="88">
        <v>217</v>
      </c>
      <c r="C223" s="124">
        <f t="shared" si="13"/>
        <v>7205.0516854639054</v>
      </c>
      <c r="D223" s="124">
        <f t="shared" si="12"/>
        <v>144.10103370927811</v>
      </c>
      <c r="E223" s="89"/>
      <c r="F223" s="90"/>
      <c r="G223" s="94"/>
      <c r="H223" s="340"/>
      <c r="I223" s="340"/>
      <c r="J223" s="340"/>
      <c r="K223" s="340"/>
      <c r="L223" s="340"/>
      <c r="M223" s="95"/>
      <c r="N223" s="95"/>
      <c r="O223" s="95"/>
      <c r="P223" s="95"/>
      <c r="R223" s="95"/>
      <c r="S223" s="95"/>
      <c r="T223" s="95"/>
      <c r="U223" s="95"/>
      <c r="W223" s="95"/>
      <c r="X223" s="95"/>
      <c r="Y223" s="95"/>
    </row>
    <row r="224" spans="1:25" ht="17.25" customHeight="1" x14ac:dyDescent="0.25">
      <c r="A224" s="87"/>
      <c r="B224" s="88">
        <v>218</v>
      </c>
      <c r="C224" s="124">
        <f t="shared" si="13"/>
        <v>7349.1527191731839</v>
      </c>
      <c r="D224" s="124">
        <f t="shared" si="12"/>
        <v>146.98305438346367</v>
      </c>
      <c r="E224" s="89"/>
      <c r="F224" s="90"/>
      <c r="G224" s="94"/>
      <c r="H224" s="340"/>
      <c r="I224" s="340"/>
      <c r="J224" s="340"/>
      <c r="K224" s="340"/>
      <c r="L224" s="340"/>
      <c r="M224" s="95"/>
      <c r="N224" s="95"/>
      <c r="O224" s="95"/>
      <c r="P224" s="95"/>
      <c r="R224" s="95"/>
      <c r="S224" s="95"/>
      <c r="T224" s="95"/>
      <c r="U224" s="95"/>
      <c r="W224" s="95"/>
      <c r="X224" s="95"/>
      <c r="Y224" s="95"/>
    </row>
    <row r="225" spans="1:25" ht="17.25" customHeight="1" x14ac:dyDescent="0.25">
      <c r="A225" s="87"/>
      <c r="B225" s="88">
        <v>219</v>
      </c>
      <c r="C225" s="124">
        <f t="shared" si="13"/>
        <v>7496.1357735566471</v>
      </c>
      <c r="D225" s="124">
        <f t="shared" si="12"/>
        <v>149.92271547113293</v>
      </c>
      <c r="E225" s="89"/>
      <c r="F225" s="90"/>
      <c r="G225" s="94"/>
      <c r="H225" s="340"/>
      <c r="I225" s="340"/>
      <c r="J225" s="340"/>
      <c r="K225" s="340"/>
      <c r="L225" s="340"/>
      <c r="M225" s="95"/>
      <c r="N225" s="95"/>
      <c r="O225" s="95"/>
      <c r="P225" s="95"/>
      <c r="R225" s="95"/>
      <c r="S225" s="95"/>
      <c r="T225" s="95"/>
      <c r="U225" s="95"/>
      <c r="W225" s="95"/>
      <c r="X225" s="95"/>
      <c r="Y225" s="95"/>
    </row>
    <row r="226" spans="1:25" ht="17.25" customHeight="1" x14ac:dyDescent="0.25">
      <c r="A226" s="87"/>
      <c r="B226" s="88">
        <v>220</v>
      </c>
      <c r="C226" s="124">
        <f t="shared" si="13"/>
        <v>7646.0584890277796</v>
      </c>
      <c r="D226" s="124">
        <f t="shared" si="12"/>
        <v>152.9211697805556</v>
      </c>
      <c r="E226" s="89"/>
      <c r="F226" s="90"/>
      <c r="G226" s="94"/>
      <c r="H226" s="340"/>
      <c r="I226" s="340"/>
      <c r="J226" s="340"/>
      <c r="K226" s="340"/>
      <c r="L226" s="340"/>
      <c r="M226" s="95"/>
      <c r="N226" s="95"/>
      <c r="O226" s="95"/>
      <c r="P226" s="95"/>
      <c r="R226" s="95"/>
      <c r="S226" s="95"/>
      <c r="T226" s="95"/>
      <c r="U226" s="95"/>
      <c r="W226" s="95"/>
      <c r="X226" s="95"/>
      <c r="Y226" s="95"/>
    </row>
    <row r="227" spans="1:25" ht="17.25" customHeight="1" x14ac:dyDescent="0.25">
      <c r="A227" s="87"/>
      <c r="B227" s="88">
        <v>221</v>
      </c>
      <c r="C227" s="124">
        <f t="shared" si="13"/>
        <v>7798.9796588083354</v>
      </c>
      <c r="D227" s="124">
        <f t="shared" si="12"/>
        <v>155.9795931761667</v>
      </c>
      <c r="E227" s="89"/>
      <c r="F227" s="90"/>
      <c r="G227" s="94"/>
      <c r="H227" s="340"/>
      <c r="I227" s="340"/>
      <c r="J227" s="340"/>
      <c r="K227" s="340"/>
      <c r="L227" s="340"/>
      <c r="M227" s="95"/>
      <c r="N227" s="95"/>
      <c r="O227" s="95"/>
      <c r="P227" s="95"/>
      <c r="R227" s="95"/>
      <c r="S227" s="95"/>
      <c r="T227" s="95"/>
      <c r="U227" s="95"/>
      <c r="W227" s="95"/>
      <c r="X227" s="95"/>
      <c r="Y227" s="95"/>
    </row>
    <row r="228" spans="1:25" ht="17.25" customHeight="1" x14ac:dyDescent="0.25">
      <c r="A228" s="87"/>
      <c r="B228" s="88">
        <v>222</v>
      </c>
      <c r="C228" s="124">
        <f t="shared" si="13"/>
        <v>7954.9592519845019</v>
      </c>
      <c r="D228" s="124">
        <f t="shared" si="12"/>
        <v>159.09918503969004</v>
      </c>
      <c r="E228" s="89"/>
      <c r="F228" s="90"/>
      <c r="G228" s="94"/>
      <c r="H228" s="340"/>
      <c r="I228" s="340"/>
      <c r="J228" s="340"/>
      <c r="K228" s="340"/>
      <c r="L228" s="340"/>
      <c r="M228" s="95"/>
      <c r="N228" s="95"/>
      <c r="O228" s="95"/>
      <c r="P228" s="95"/>
      <c r="R228" s="95"/>
      <c r="S228" s="95"/>
      <c r="T228" s="95"/>
      <c r="U228" s="95"/>
      <c r="W228" s="95"/>
      <c r="X228" s="95"/>
      <c r="Y228" s="95"/>
    </row>
    <row r="229" spans="1:25" ht="17.25" customHeight="1" x14ac:dyDescent="0.25">
      <c r="A229" s="87"/>
      <c r="B229" s="88">
        <v>223</v>
      </c>
      <c r="C229" s="124">
        <f t="shared" si="13"/>
        <v>8114.0584370241922</v>
      </c>
      <c r="D229" s="124">
        <f t="shared" si="12"/>
        <v>162.28116874048385</v>
      </c>
      <c r="E229" s="89"/>
      <c r="F229" s="90"/>
      <c r="G229" s="94"/>
      <c r="H229" s="340"/>
      <c r="I229" s="340"/>
      <c r="J229" s="340"/>
      <c r="K229" s="340"/>
      <c r="L229" s="340"/>
      <c r="M229" s="95"/>
      <c r="N229" s="95"/>
      <c r="O229" s="95"/>
      <c r="P229" s="95"/>
      <c r="R229" s="95"/>
      <c r="S229" s="95"/>
      <c r="T229" s="95"/>
      <c r="U229" s="95"/>
      <c r="W229" s="95"/>
      <c r="X229" s="95"/>
      <c r="Y229" s="95"/>
    </row>
    <row r="230" spans="1:25" ht="17.25" customHeight="1" x14ac:dyDescent="0.25">
      <c r="A230" s="87"/>
      <c r="B230" s="88">
        <v>224</v>
      </c>
      <c r="C230" s="124">
        <f t="shared" si="13"/>
        <v>8276.3396057646769</v>
      </c>
      <c r="D230" s="124">
        <f t="shared" si="12"/>
        <v>165.52679211529355</v>
      </c>
      <c r="E230" s="89"/>
      <c r="F230" s="90"/>
      <c r="G230" s="94"/>
      <c r="H230" s="340"/>
      <c r="I230" s="340"/>
      <c r="J230" s="340"/>
      <c r="K230" s="340"/>
      <c r="L230" s="340"/>
      <c r="M230" s="95"/>
      <c r="N230" s="95"/>
      <c r="O230" s="95"/>
      <c r="P230" s="95"/>
      <c r="R230" s="95"/>
      <c r="S230" s="95"/>
      <c r="T230" s="95"/>
      <c r="U230" s="95"/>
      <c r="W230" s="95"/>
      <c r="X230" s="95"/>
      <c r="Y230" s="95"/>
    </row>
    <row r="231" spans="1:25" ht="17.25" customHeight="1" x14ac:dyDescent="0.25">
      <c r="A231" s="87"/>
      <c r="B231" s="88">
        <v>225</v>
      </c>
      <c r="C231" s="124">
        <f t="shared" si="13"/>
        <v>8441.8663978799705</v>
      </c>
      <c r="D231" s="124">
        <f t="shared" si="12"/>
        <v>168.8373279575994</v>
      </c>
      <c r="E231" s="89"/>
      <c r="F231" s="90"/>
      <c r="G231" s="94"/>
      <c r="H231" s="340"/>
      <c r="I231" s="340"/>
      <c r="J231" s="340"/>
      <c r="K231" s="340"/>
      <c r="L231" s="340"/>
      <c r="M231" s="95"/>
      <c r="N231" s="95"/>
      <c r="O231" s="95"/>
      <c r="P231" s="95"/>
      <c r="R231" s="95"/>
      <c r="S231" s="95"/>
      <c r="T231" s="95"/>
      <c r="U231" s="95"/>
      <c r="W231" s="95"/>
      <c r="X231" s="95"/>
      <c r="Y231" s="95"/>
    </row>
    <row r="232" spans="1:25" ht="17.25" customHeight="1" x14ac:dyDescent="0.25">
      <c r="A232" s="87"/>
      <c r="B232" s="88">
        <v>226</v>
      </c>
      <c r="C232" s="124">
        <f t="shared" si="13"/>
        <v>8610.7037258375694</v>
      </c>
      <c r="D232" s="124">
        <f t="shared" si="12"/>
        <v>172.2140745167514</v>
      </c>
      <c r="E232" s="89"/>
      <c r="F232" s="90"/>
      <c r="G232" s="94"/>
      <c r="H232" s="340"/>
      <c r="I232" s="340"/>
      <c r="J232" s="340"/>
      <c r="K232" s="340"/>
      <c r="L232" s="340"/>
      <c r="M232" s="95"/>
      <c r="N232" s="95"/>
      <c r="O232" s="95"/>
      <c r="P232" s="95"/>
      <c r="R232" s="95"/>
      <c r="S232" s="95"/>
      <c r="T232" s="95"/>
      <c r="U232" s="95"/>
      <c r="W232" s="95"/>
      <c r="X232" s="95"/>
      <c r="Y232" s="95"/>
    </row>
    <row r="233" spans="1:25" ht="17.25" customHeight="1" x14ac:dyDescent="0.25">
      <c r="A233" s="87"/>
      <c r="B233" s="88">
        <v>227</v>
      </c>
      <c r="C233" s="124">
        <f t="shared" si="13"/>
        <v>8782.9178003543202</v>
      </c>
      <c r="D233" s="124">
        <f t="shared" si="12"/>
        <v>175.65835600708641</v>
      </c>
      <c r="E233" s="89"/>
      <c r="F233" s="90"/>
      <c r="G233" s="94"/>
      <c r="H233" s="340"/>
      <c r="I233" s="340"/>
      <c r="J233" s="340"/>
      <c r="K233" s="340"/>
      <c r="L233" s="340"/>
      <c r="M233" s="95"/>
      <c r="N233" s="95"/>
      <c r="O233" s="95"/>
      <c r="P233" s="95"/>
      <c r="R233" s="95"/>
      <c r="S233" s="95"/>
      <c r="T233" s="95"/>
      <c r="U233" s="95"/>
      <c r="W233" s="95"/>
      <c r="X233" s="95"/>
      <c r="Y233" s="95"/>
    </row>
    <row r="234" spans="1:25" ht="17.25" customHeight="1" x14ac:dyDescent="0.25">
      <c r="A234" s="87"/>
      <c r="B234" s="88">
        <v>228</v>
      </c>
      <c r="C234" s="124">
        <f t="shared" si="13"/>
        <v>8958.5761563614069</v>
      </c>
      <c r="D234" s="124">
        <f t="shared" si="12"/>
        <v>179.17152312722814</v>
      </c>
      <c r="E234" s="89"/>
      <c r="F234" s="90"/>
      <c r="G234" s="94"/>
      <c r="H234" s="340"/>
      <c r="I234" s="340"/>
      <c r="J234" s="340"/>
      <c r="K234" s="340"/>
      <c r="L234" s="340"/>
      <c r="M234" s="95"/>
      <c r="N234" s="95"/>
      <c r="O234" s="95"/>
      <c r="P234" s="95"/>
      <c r="R234" s="95"/>
      <c r="S234" s="95"/>
      <c r="T234" s="95"/>
      <c r="U234" s="95"/>
      <c r="W234" s="95"/>
      <c r="X234" s="95"/>
      <c r="Y234" s="95"/>
    </row>
    <row r="235" spans="1:25" ht="17.25" customHeight="1" x14ac:dyDescent="0.25">
      <c r="A235" s="87"/>
      <c r="B235" s="88">
        <v>229</v>
      </c>
      <c r="C235" s="124">
        <f t="shared" si="13"/>
        <v>9137.7476794886352</v>
      </c>
      <c r="D235" s="124">
        <f t="shared" si="12"/>
        <v>182.7549535897727</v>
      </c>
      <c r="E235" s="89"/>
      <c r="F235" s="90"/>
      <c r="G235" s="94"/>
      <c r="H235" s="340"/>
      <c r="I235" s="340"/>
      <c r="J235" s="340"/>
      <c r="K235" s="340"/>
      <c r="L235" s="340"/>
      <c r="M235" s="95"/>
      <c r="N235" s="95"/>
      <c r="O235" s="95"/>
      <c r="P235" s="95"/>
      <c r="R235" s="95"/>
      <c r="S235" s="95"/>
      <c r="T235" s="95"/>
      <c r="U235" s="95"/>
      <c r="W235" s="95"/>
      <c r="X235" s="95"/>
      <c r="Y235" s="95"/>
    </row>
    <row r="236" spans="1:25" ht="17.25" customHeight="1" x14ac:dyDescent="0.25">
      <c r="A236" s="87"/>
      <c r="B236" s="88">
        <v>230</v>
      </c>
      <c r="C236" s="124">
        <f t="shared" si="13"/>
        <v>9320.5026330784076</v>
      </c>
      <c r="D236" s="124">
        <f t="shared" si="12"/>
        <v>186.41005266156816</v>
      </c>
      <c r="E236" s="89"/>
      <c r="F236" s="90"/>
      <c r="G236" s="94"/>
      <c r="H236" s="340"/>
      <c r="I236" s="340"/>
      <c r="J236" s="340"/>
      <c r="K236" s="340"/>
      <c r="L236" s="340"/>
      <c r="M236" s="95"/>
      <c r="N236" s="95"/>
      <c r="O236" s="95"/>
      <c r="P236" s="95"/>
      <c r="R236" s="95"/>
      <c r="S236" s="95"/>
      <c r="T236" s="95"/>
      <c r="U236" s="95"/>
      <c r="W236" s="95"/>
      <c r="X236" s="95"/>
      <c r="Y236" s="95"/>
    </row>
    <row r="237" spans="1:25" ht="17.25" customHeight="1" x14ac:dyDescent="0.25">
      <c r="A237" s="87"/>
      <c r="B237" s="88">
        <v>231</v>
      </c>
      <c r="C237" s="124">
        <f t="shared" si="13"/>
        <v>9506.9126857399751</v>
      </c>
      <c r="D237" s="124">
        <f t="shared" si="12"/>
        <v>190.1382537147995</v>
      </c>
      <c r="E237" s="89"/>
      <c r="F237" s="90"/>
      <c r="G237" s="94"/>
      <c r="H237" s="340"/>
      <c r="I237" s="340"/>
      <c r="J237" s="340"/>
      <c r="K237" s="340"/>
      <c r="L237" s="340"/>
      <c r="M237" s="95"/>
      <c r="N237" s="95"/>
      <c r="O237" s="95"/>
      <c r="P237" s="95"/>
      <c r="R237" s="95"/>
      <c r="S237" s="95"/>
      <c r="T237" s="95"/>
      <c r="U237" s="95"/>
      <c r="W237" s="95"/>
      <c r="X237" s="95"/>
      <c r="Y237" s="95"/>
    </row>
    <row r="238" spans="1:25" ht="17.25" customHeight="1" x14ac:dyDescent="0.25">
      <c r="A238" s="87"/>
      <c r="B238" s="88">
        <v>232</v>
      </c>
      <c r="C238" s="124">
        <f t="shared" si="13"/>
        <v>9697.0509394547753</v>
      </c>
      <c r="D238" s="124">
        <f t="shared" si="12"/>
        <v>193.94101878909549</v>
      </c>
      <c r="E238" s="89"/>
      <c r="F238" s="90"/>
      <c r="G238" s="94"/>
      <c r="H238" s="340"/>
      <c r="I238" s="340"/>
      <c r="J238" s="340"/>
      <c r="K238" s="340"/>
      <c r="L238" s="340"/>
      <c r="M238" s="95"/>
      <c r="N238" s="95"/>
      <c r="O238" s="95"/>
      <c r="P238" s="95"/>
      <c r="R238" s="95"/>
      <c r="S238" s="95"/>
      <c r="T238" s="95"/>
      <c r="U238" s="95"/>
      <c r="W238" s="95"/>
      <c r="X238" s="95"/>
      <c r="Y238" s="95"/>
    </row>
    <row r="239" spans="1:25" ht="17.25" customHeight="1" x14ac:dyDescent="0.25">
      <c r="A239" s="87"/>
      <c r="B239" s="88">
        <v>233</v>
      </c>
      <c r="C239" s="124">
        <f t="shared" si="13"/>
        <v>9890.9919582438706</v>
      </c>
      <c r="D239" s="124">
        <f t="shared" si="12"/>
        <v>197.81983916487741</v>
      </c>
      <c r="E239" s="89"/>
      <c r="F239" s="90"/>
      <c r="G239" s="94"/>
      <c r="H239" s="340"/>
      <c r="I239" s="340"/>
      <c r="J239" s="340"/>
      <c r="K239" s="340"/>
      <c r="L239" s="340"/>
      <c r="M239" s="95"/>
      <c r="N239" s="95"/>
      <c r="O239" s="95"/>
      <c r="P239" s="95"/>
      <c r="R239" s="95"/>
      <c r="S239" s="95"/>
      <c r="T239" s="95"/>
      <c r="U239" s="95"/>
      <c r="W239" s="95"/>
      <c r="X239" s="95"/>
      <c r="Y239" s="95"/>
    </row>
    <row r="240" spans="1:25" ht="17.25" customHeight="1" x14ac:dyDescent="0.25">
      <c r="A240" s="87"/>
      <c r="B240" s="88">
        <v>234</v>
      </c>
      <c r="C240" s="124">
        <f t="shared" si="13"/>
        <v>10088.811797408747</v>
      </c>
      <c r="D240" s="124">
        <f t="shared" si="12"/>
        <v>201.77623594817496</v>
      </c>
      <c r="E240" s="89"/>
      <c r="F240" s="90"/>
      <c r="G240" s="94"/>
      <c r="H240" s="340"/>
      <c r="I240" s="340"/>
      <c r="J240" s="340"/>
      <c r="K240" s="340"/>
      <c r="L240" s="340"/>
      <c r="M240" s="95"/>
      <c r="N240" s="95"/>
      <c r="O240" s="95"/>
      <c r="P240" s="95"/>
      <c r="R240" s="95"/>
      <c r="S240" s="95"/>
      <c r="T240" s="95"/>
      <c r="U240" s="95"/>
      <c r="W240" s="95"/>
      <c r="X240" s="95"/>
      <c r="Y240" s="95"/>
    </row>
    <row r="241" spans="1:25" ht="17.25" customHeight="1" x14ac:dyDescent="0.25">
      <c r="A241" s="87"/>
      <c r="B241" s="88">
        <v>235</v>
      </c>
      <c r="C241" s="124">
        <f t="shared" si="13"/>
        <v>10290.588033356922</v>
      </c>
      <c r="D241" s="124">
        <f t="shared" si="12"/>
        <v>205.81176066713843</v>
      </c>
      <c r="E241" s="89"/>
      <c r="F241" s="90"/>
      <c r="G241" s="94"/>
      <c r="H241" s="340"/>
      <c r="I241" s="340"/>
      <c r="J241" s="340"/>
      <c r="K241" s="340"/>
      <c r="L241" s="340"/>
      <c r="M241" s="95"/>
      <c r="N241" s="95"/>
      <c r="O241" s="95"/>
      <c r="P241" s="95"/>
      <c r="R241" s="95"/>
      <c r="S241" s="95"/>
      <c r="T241" s="95"/>
      <c r="U241" s="95"/>
      <c r="W241" s="95"/>
      <c r="X241" s="95"/>
      <c r="Y241" s="95"/>
    </row>
    <row r="242" spans="1:25" ht="17.25" customHeight="1" x14ac:dyDescent="0.25">
      <c r="A242" s="87"/>
      <c r="B242" s="88">
        <v>236</v>
      </c>
      <c r="C242" s="124">
        <f t="shared" si="13"/>
        <v>10496.399794024061</v>
      </c>
      <c r="D242" s="124">
        <f t="shared" si="12"/>
        <v>209.92799588048121</v>
      </c>
      <c r="E242" s="89"/>
      <c r="F242" s="90"/>
      <c r="G242" s="94"/>
      <c r="H242" s="340"/>
      <c r="I242" s="340"/>
      <c r="J242" s="340"/>
      <c r="K242" s="340"/>
      <c r="L242" s="340"/>
      <c r="M242" s="95"/>
      <c r="N242" s="95"/>
      <c r="O242" s="95"/>
      <c r="P242" s="95"/>
      <c r="R242" s="95"/>
      <c r="S242" s="95"/>
      <c r="T242" s="95"/>
      <c r="U242" s="95"/>
      <c r="W242" s="95"/>
      <c r="X242" s="95"/>
      <c r="Y242" s="95"/>
    </row>
    <row r="243" spans="1:25" ht="17.25" customHeight="1" x14ac:dyDescent="0.25">
      <c r="A243" s="87"/>
      <c r="B243" s="88">
        <v>237</v>
      </c>
      <c r="C243" s="124">
        <f t="shared" si="13"/>
        <v>10706.327789904542</v>
      </c>
      <c r="D243" s="124">
        <f t="shared" si="12"/>
        <v>214.12655579809086</v>
      </c>
      <c r="E243" s="89"/>
      <c r="F243" s="90"/>
      <c r="G243" s="94"/>
      <c r="H243" s="340"/>
      <c r="I243" s="340"/>
      <c r="J243" s="340"/>
      <c r="K243" s="340"/>
      <c r="L243" s="340"/>
      <c r="M243" s="95"/>
      <c r="N243" s="95"/>
      <c r="O243" s="95"/>
      <c r="P243" s="95"/>
      <c r="R243" s="95"/>
      <c r="S243" s="95"/>
      <c r="T243" s="95"/>
      <c r="U243" s="95"/>
      <c r="W243" s="95"/>
      <c r="X243" s="95"/>
      <c r="Y243" s="95"/>
    </row>
    <row r="244" spans="1:25" ht="17.25" customHeight="1" x14ac:dyDescent="0.25">
      <c r="A244" s="87"/>
      <c r="B244" s="88">
        <v>238</v>
      </c>
      <c r="C244" s="124">
        <f t="shared" si="13"/>
        <v>10920.454345702634</v>
      </c>
      <c r="D244" s="124">
        <f t="shared" si="12"/>
        <v>218.40908691405266</v>
      </c>
      <c r="E244" s="89"/>
      <c r="F244" s="90"/>
      <c r="G244" s="94"/>
      <c r="H244" s="340"/>
      <c r="I244" s="340"/>
      <c r="J244" s="340"/>
      <c r="K244" s="340"/>
      <c r="L244" s="340"/>
      <c r="M244" s="95"/>
      <c r="N244" s="95"/>
      <c r="O244" s="95"/>
      <c r="P244" s="95"/>
      <c r="R244" s="95"/>
      <c r="S244" s="95"/>
      <c r="T244" s="95"/>
      <c r="U244" s="95"/>
      <c r="W244" s="95"/>
      <c r="X244" s="95"/>
      <c r="Y244" s="95"/>
    </row>
    <row r="245" spans="1:25" ht="17.25" customHeight="1" x14ac:dyDescent="0.25">
      <c r="A245" s="87"/>
      <c r="B245" s="88">
        <v>239</v>
      </c>
      <c r="C245" s="124">
        <f t="shared" si="13"/>
        <v>11138.863432616687</v>
      </c>
      <c r="D245" s="124">
        <f t="shared" si="12"/>
        <v>222.77726865233373</v>
      </c>
      <c r="E245" s="89"/>
      <c r="F245" s="90"/>
      <c r="G245" s="94"/>
      <c r="H245" s="340"/>
      <c r="I245" s="340"/>
      <c r="J245" s="340"/>
      <c r="K245" s="340"/>
      <c r="L245" s="340"/>
      <c r="M245" s="95"/>
      <c r="N245" s="95"/>
      <c r="O245" s="95"/>
      <c r="P245" s="95"/>
      <c r="R245" s="95"/>
      <c r="S245" s="95"/>
      <c r="T245" s="95"/>
      <c r="U245" s="95"/>
      <c r="W245" s="95"/>
      <c r="X245" s="95"/>
      <c r="Y245" s="95"/>
    </row>
    <row r="246" spans="1:25" ht="17.25" customHeight="1" x14ac:dyDescent="0.25">
      <c r="A246" s="87"/>
      <c r="B246" s="88">
        <v>240</v>
      </c>
      <c r="C246" s="124">
        <f t="shared" si="13"/>
        <v>11361.64070126902</v>
      </c>
      <c r="D246" s="124">
        <f t="shared" si="12"/>
        <v>227.23281402538041</v>
      </c>
      <c r="E246" s="89"/>
      <c r="F246" s="90"/>
      <c r="G246" s="94"/>
      <c r="H246" s="340"/>
      <c r="I246" s="340"/>
      <c r="J246" s="340"/>
      <c r="K246" s="340"/>
      <c r="L246" s="340"/>
      <c r="M246" s="95"/>
      <c r="N246" s="95"/>
      <c r="O246" s="95"/>
      <c r="P246" s="95"/>
      <c r="R246" s="95"/>
      <c r="S246" s="95"/>
      <c r="T246" s="95"/>
      <c r="U246" s="95"/>
      <c r="W246" s="95"/>
      <c r="X246" s="95"/>
      <c r="Y246" s="95"/>
    </row>
    <row r="247" spans="1:25" ht="17.25" customHeight="1" x14ac:dyDescent="0.25">
      <c r="A247" s="87"/>
      <c r="B247" s="88">
        <v>241</v>
      </c>
      <c r="C247" s="124">
        <f>C246+D246</f>
        <v>11588.873515294401</v>
      </c>
      <c r="D247" s="124">
        <f>C247/100*$D$5</f>
        <v>231.77747030588802</v>
      </c>
      <c r="E247" s="89"/>
      <c r="F247" s="90"/>
      <c r="G247" s="94"/>
      <c r="H247" s="340"/>
      <c r="I247" s="340"/>
      <c r="J247" s="340"/>
      <c r="K247" s="340"/>
      <c r="L247" s="340"/>
      <c r="M247" s="95"/>
      <c r="N247" s="95"/>
      <c r="O247" s="95"/>
      <c r="P247" s="95"/>
      <c r="R247" s="95"/>
      <c r="S247" s="95"/>
      <c r="T247" s="95"/>
      <c r="U247" s="95"/>
      <c r="W247" s="95"/>
      <c r="X247" s="95"/>
      <c r="Y247" s="95"/>
    </row>
    <row r="248" spans="1:25" ht="17.25" customHeight="1" x14ac:dyDescent="0.25">
      <c r="A248" s="87"/>
      <c r="B248" s="88">
        <v>242</v>
      </c>
      <c r="C248" s="124">
        <f>C247+D247</f>
        <v>11820.650985600289</v>
      </c>
      <c r="D248" s="124">
        <f t="shared" ref="D248:D276" si="14">C248/100*$D$5</f>
        <v>236.41301971200576</v>
      </c>
      <c r="E248" s="89"/>
      <c r="F248" s="90"/>
      <c r="G248" s="94"/>
      <c r="H248" s="340"/>
      <c r="I248" s="340"/>
      <c r="J248" s="340"/>
      <c r="K248" s="340"/>
      <c r="L248" s="340"/>
      <c r="M248" s="95"/>
      <c r="N248" s="95"/>
      <c r="O248" s="95"/>
      <c r="P248" s="95"/>
      <c r="R248" s="95"/>
      <c r="S248" s="95"/>
      <c r="T248" s="95"/>
      <c r="U248" s="95"/>
      <c r="W248" s="95"/>
      <c r="X248" s="95"/>
      <c r="Y248" s="95"/>
    </row>
    <row r="249" spans="1:25" ht="17.25" customHeight="1" x14ac:dyDescent="0.25">
      <c r="A249" s="87"/>
      <c r="B249" s="88">
        <v>243</v>
      </c>
      <c r="C249" s="124">
        <f t="shared" ref="C249:C276" si="15">C248+D248</f>
        <v>12057.064005312295</v>
      </c>
      <c r="D249" s="124">
        <f t="shared" si="14"/>
        <v>241.14128010624592</v>
      </c>
      <c r="E249" s="89"/>
      <c r="F249" s="90"/>
      <c r="G249" s="94"/>
      <c r="H249" s="340"/>
      <c r="I249" s="340"/>
      <c r="J249" s="340"/>
      <c r="K249" s="340"/>
      <c r="L249" s="340"/>
      <c r="M249" s="95"/>
      <c r="N249" s="95"/>
      <c r="O249" s="95"/>
      <c r="P249" s="95"/>
      <c r="R249" s="95"/>
      <c r="S249" s="95"/>
      <c r="T249" s="95"/>
      <c r="U249" s="95"/>
      <c r="W249" s="95"/>
      <c r="X249" s="95"/>
      <c r="Y249" s="95"/>
    </row>
    <row r="250" spans="1:25" ht="17.25" customHeight="1" x14ac:dyDescent="0.25">
      <c r="A250" s="87"/>
      <c r="B250" s="88">
        <v>244</v>
      </c>
      <c r="C250" s="124">
        <f t="shared" si="15"/>
        <v>12298.20528541854</v>
      </c>
      <c r="D250" s="124">
        <f t="shared" si="14"/>
        <v>245.96410570837079</v>
      </c>
      <c r="E250" s="89"/>
      <c r="F250" s="90"/>
      <c r="G250" s="94"/>
      <c r="H250" s="340"/>
      <c r="I250" s="340"/>
      <c r="J250" s="340"/>
      <c r="K250" s="340"/>
      <c r="L250" s="340"/>
      <c r="M250" s="95"/>
      <c r="N250" s="95"/>
      <c r="O250" s="95"/>
      <c r="P250" s="95"/>
      <c r="R250" s="95"/>
      <c r="S250" s="95"/>
      <c r="T250" s="95"/>
      <c r="U250" s="95"/>
      <c r="W250" s="95"/>
      <c r="X250" s="95"/>
      <c r="Y250" s="95"/>
    </row>
    <row r="251" spans="1:25" ht="17.25" customHeight="1" x14ac:dyDescent="0.25">
      <c r="A251" s="87"/>
      <c r="B251" s="88">
        <v>245</v>
      </c>
      <c r="C251" s="124">
        <f t="shared" si="15"/>
        <v>12544.16939112691</v>
      </c>
      <c r="D251" s="124">
        <f t="shared" si="14"/>
        <v>250.8833878225382</v>
      </c>
      <c r="E251" s="89"/>
      <c r="F251" s="90"/>
      <c r="G251" s="94"/>
      <c r="H251" s="340"/>
      <c r="I251" s="340"/>
      <c r="J251" s="340"/>
      <c r="K251" s="340"/>
      <c r="L251" s="340"/>
      <c r="M251" s="95"/>
      <c r="N251" s="95"/>
      <c r="O251" s="95"/>
      <c r="P251" s="95"/>
      <c r="R251" s="95"/>
      <c r="S251" s="95"/>
      <c r="T251" s="95"/>
      <c r="U251" s="95"/>
      <c r="W251" s="95"/>
      <c r="X251" s="95"/>
      <c r="Y251" s="95"/>
    </row>
    <row r="252" spans="1:25" ht="17.25" customHeight="1" x14ac:dyDescent="0.25">
      <c r="A252" s="87"/>
      <c r="B252" s="88">
        <v>246</v>
      </c>
      <c r="C252" s="124">
        <f t="shared" si="15"/>
        <v>12795.052778949448</v>
      </c>
      <c r="D252" s="124">
        <f t="shared" si="14"/>
        <v>255.90105557898897</v>
      </c>
      <c r="E252" s="89"/>
      <c r="F252" s="90"/>
      <c r="G252" s="94"/>
      <c r="H252" s="340"/>
      <c r="I252" s="340"/>
      <c r="J252" s="340"/>
      <c r="K252" s="340"/>
      <c r="L252" s="340"/>
      <c r="M252" s="95"/>
      <c r="N252" s="95"/>
      <c r="O252" s="95"/>
      <c r="P252" s="95"/>
      <c r="R252" s="95"/>
      <c r="S252" s="95"/>
      <c r="T252" s="95"/>
      <c r="U252" s="95"/>
      <c r="W252" s="95"/>
      <c r="X252" s="95"/>
      <c r="Y252" s="95"/>
    </row>
    <row r="253" spans="1:25" ht="17.25" customHeight="1" x14ac:dyDescent="0.25">
      <c r="A253" s="87"/>
      <c r="B253" s="88">
        <v>247</v>
      </c>
      <c r="C253" s="124">
        <f t="shared" si="15"/>
        <v>13050.953834528436</v>
      </c>
      <c r="D253" s="124">
        <f t="shared" si="14"/>
        <v>261.01907669056874</v>
      </c>
      <c r="E253" s="89"/>
      <c r="F253" s="90"/>
      <c r="G253" s="94"/>
      <c r="H253" s="340"/>
      <c r="I253" s="340"/>
      <c r="J253" s="340"/>
      <c r="K253" s="340"/>
      <c r="L253" s="340"/>
      <c r="M253" s="95"/>
      <c r="N253" s="95"/>
      <c r="O253" s="95"/>
      <c r="P253" s="95"/>
      <c r="R253" s="95"/>
      <c r="S253" s="95"/>
      <c r="T253" s="95"/>
      <c r="U253" s="95"/>
      <c r="W253" s="95"/>
      <c r="X253" s="95"/>
      <c r="Y253" s="95"/>
    </row>
    <row r="254" spans="1:25" ht="17.25" customHeight="1" x14ac:dyDescent="0.25">
      <c r="A254" s="87"/>
      <c r="B254" s="88">
        <v>248</v>
      </c>
      <c r="C254" s="124">
        <f t="shared" si="15"/>
        <v>13311.972911219005</v>
      </c>
      <c r="D254" s="124">
        <f t="shared" si="14"/>
        <v>266.23945822438009</v>
      </c>
      <c r="E254" s="89"/>
      <c r="F254" s="90"/>
      <c r="G254" s="94"/>
      <c r="H254" s="340"/>
      <c r="I254" s="340"/>
      <c r="J254" s="340"/>
      <c r="K254" s="340"/>
      <c r="L254" s="340"/>
      <c r="M254" s="95"/>
      <c r="N254" s="95"/>
      <c r="O254" s="95"/>
      <c r="P254" s="95"/>
      <c r="R254" s="95"/>
      <c r="S254" s="95"/>
      <c r="T254" s="95"/>
      <c r="U254" s="95"/>
      <c r="W254" s="95"/>
      <c r="X254" s="95"/>
      <c r="Y254" s="95"/>
    </row>
    <row r="255" spans="1:25" ht="17.25" customHeight="1" x14ac:dyDescent="0.25">
      <c r="A255" s="87"/>
      <c r="B255" s="88">
        <v>249</v>
      </c>
      <c r="C255" s="124">
        <f t="shared" si="15"/>
        <v>13578.212369443385</v>
      </c>
      <c r="D255" s="124">
        <f t="shared" si="14"/>
        <v>271.56424738886767</v>
      </c>
      <c r="E255" s="89"/>
      <c r="F255" s="90"/>
      <c r="G255" s="94"/>
      <c r="H255" s="340"/>
      <c r="I255" s="340"/>
      <c r="J255" s="340"/>
      <c r="K255" s="340"/>
      <c r="L255" s="340"/>
      <c r="M255" s="95"/>
      <c r="N255" s="95"/>
      <c r="O255" s="95"/>
      <c r="P255" s="95"/>
      <c r="R255" s="95"/>
      <c r="S255" s="95"/>
      <c r="T255" s="95"/>
      <c r="U255" s="95"/>
      <c r="W255" s="95"/>
      <c r="X255" s="95"/>
      <c r="Y255" s="95"/>
    </row>
    <row r="256" spans="1:25" ht="17.25" customHeight="1" x14ac:dyDescent="0.25">
      <c r="A256" s="87"/>
      <c r="B256" s="88">
        <v>250</v>
      </c>
      <c r="C256" s="124">
        <f t="shared" si="15"/>
        <v>13849.776616832252</v>
      </c>
      <c r="D256" s="124">
        <f t="shared" si="14"/>
        <v>276.99553233664506</v>
      </c>
      <c r="E256" s="89"/>
      <c r="F256" s="90"/>
      <c r="G256" s="94"/>
      <c r="H256" s="340"/>
      <c r="I256" s="340"/>
      <c r="J256" s="340"/>
      <c r="K256" s="340"/>
      <c r="L256" s="340"/>
      <c r="M256" s="95"/>
      <c r="N256" s="95"/>
      <c r="O256" s="95"/>
      <c r="P256" s="95"/>
      <c r="R256" s="95"/>
      <c r="S256" s="95"/>
      <c r="T256" s="95"/>
      <c r="U256" s="95"/>
      <c r="W256" s="95"/>
      <c r="X256" s="95"/>
      <c r="Y256" s="95"/>
    </row>
    <row r="257" spans="1:25" ht="17.25" customHeight="1" x14ac:dyDescent="0.25">
      <c r="A257" s="87"/>
      <c r="B257" s="88">
        <v>251</v>
      </c>
      <c r="C257" s="124">
        <f t="shared" si="15"/>
        <v>14126.772149168897</v>
      </c>
      <c r="D257" s="124">
        <f t="shared" si="14"/>
        <v>282.53544298337795</v>
      </c>
      <c r="E257" s="89"/>
      <c r="F257" s="90"/>
      <c r="G257" s="94"/>
      <c r="H257" s="340"/>
      <c r="I257" s="340"/>
      <c r="J257" s="340"/>
      <c r="K257" s="340"/>
      <c r="L257" s="340"/>
      <c r="M257" s="95"/>
      <c r="N257" s="95"/>
      <c r="O257" s="95"/>
      <c r="P257" s="95"/>
      <c r="R257" s="95"/>
      <c r="S257" s="95"/>
      <c r="T257" s="95"/>
      <c r="U257" s="95"/>
      <c r="W257" s="95"/>
      <c r="X257" s="95"/>
      <c r="Y257" s="95"/>
    </row>
    <row r="258" spans="1:25" ht="17.25" customHeight="1" x14ac:dyDescent="0.25">
      <c r="A258" s="87"/>
      <c r="B258" s="88">
        <v>252</v>
      </c>
      <c r="C258" s="124">
        <f t="shared" si="15"/>
        <v>14409.307592152276</v>
      </c>
      <c r="D258" s="124">
        <f t="shared" si="14"/>
        <v>288.18615184304554</v>
      </c>
      <c r="E258" s="89"/>
      <c r="F258" s="90"/>
      <c r="G258" s="94"/>
      <c r="H258" s="340"/>
      <c r="I258" s="340"/>
      <c r="J258" s="340"/>
      <c r="K258" s="340"/>
      <c r="L258" s="340"/>
      <c r="M258" s="95"/>
      <c r="N258" s="95"/>
      <c r="O258" s="95"/>
      <c r="P258" s="95"/>
      <c r="R258" s="95"/>
      <c r="S258" s="95"/>
      <c r="T258" s="95"/>
      <c r="U258" s="95"/>
      <c r="W258" s="95"/>
      <c r="X258" s="95"/>
      <c r="Y258" s="95"/>
    </row>
    <row r="259" spans="1:25" ht="17.25" customHeight="1" x14ac:dyDescent="0.25">
      <c r="A259" s="87"/>
      <c r="B259" s="88">
        <v>253</v>
      </c>
      <c r="C259" s="124">
        <f t="shared" si="15"/>
        <v>14697.493743995321</v>
      </c>
      <c r="D259" s="124">
        <f t="shared" si="14"/>
        <v>293.94987487990642</v>
      </c>
      <c r="E259" s="89"/>
      <c r="F259" s="90"/>
      <c r="G259" s="94"/>
      <c r="H259" s="340"/>
      <c r="I259" s="340"/>
      <c r="J259" s="340"/>
      <c r="K259" s="340"/>
      <c r="L259" s="340"/>
      <c r="M259" s="95"/>
      <c r="N259" s="95"/>
      <c r="O259" s="95"/>
      <c r="P259" s="95"/>
      <c r="R259" s="95"/>
      <c r="S259" s="95"/>
      <c r="T259" s="95"/>
      <c r="U259" s="95"/>
      <c r="W259" s="95"/>
      <c r="X259" s="95"/>
      <c r="Y259" s="95"/>
    </row>
    <row r="260" spans="1:25" ht="17.25" customHeight="1" x14ac:dyDescent="0.25">
      <c r="A260" s="87"/>
      <c r="B260" s="88">
        <v>254</v>
      </c>
      <c r="C260" s="124">
        <f t="shared" si="15"/>
        <v>14991.443618875228</v>
      </c>
      <c r="D260" s="124">
        <f t="shared" si="14"/>
        <v>299.82887237750458</v>
      </c>
      <c r="E260" s="89"/>
      <c r="F260" s="90"/>
      <c r="G260" s="94"/>
      <c r="H260" s="340"/>
      <c r="I260" s="340"/>
      <c r="J260" s="340"/>
      <c r="K260" s="340"/>
      <c r="L260" s="340"/>
      <c r="M260" s="95"/>
      <c r="N260" s="95"/>
      <c r="O260" s="95"/>
      <c r="P260" s="95"/>
      <c r="R260" s="95"/>
      <c r="S260" s="95"/>
      <c r="T260" s="95"/>
      <c r="U260" s="95"/>
      <c r="W260" s="95"/>
      <c r="X260" s="95"/>
      <c r="Y260" s="95"/>
    </row>
    <row r="261" spans="1:25" ht="17.25" customHeight="1" x14ac:dyDescent="0.25">
      <c r="A261" s="87"/>
      <c r="B261" s="88">
        <v>255</v>
      </c>
      <c r="C261" s="124">
        <f t="shared" si="15"/>
        <v>15291.272491252732</v>
      </c>
      <c r="D261" s="124">
        <f t="shared" si="14"/>
        <v>305.82544982505465</v>
      </c>
      <c r="E261" s="89"/>
      <c r="F261" s="90"/>
      <c r="G261" s="94"/>
      <c r="H261" s="340"/>
      <c r="I261" s="340"/>
      <c r="J261" s="340"/>
      <c r="K261" s="340"/>
      <c r="L261" s="340"/>
      <c r="M261" s="95"/>
      <c r="N261" s="95"/>
      <c r="O261" s="95"/>
      <c r="P261" s="95"/>
      <c r="R261" s="95"/>
      <c r="S261" s="95"/>
      <c r="T261" s="95"/>
      <c r="U261" s="95"/>
      <c r="W261" s="95"/>
      <c r="X261" s="95"/>
      <c r="Y261" s="95"/>
    </row>
    <row r="262" spans="1:25" ht="17.25" customHeight="1" x14ac:dyDescent="0.25">
      <c r="A262" s="87"/>
      <c r="B262" s="88">
        <v>256</v>
      </c>
      <c r="C262" s="124">
        <f t="shared" si="15"/>
        <v>15597.097941077787</v>
      </c>
      <c r="D262" s="124">
        <f t="shared" si="14"/>
        <v>311.94195882155577</v>
      </c>
      <c r="E262" s="89"/>
      <c r="F262" s="90"/>
      <c r="G262" s="94"/>
      <c r="H262" s="340"/>
      <c r="I262" s="340"/>
      <c r="J262" s="340"/>
      <c r="K262" s="340"/>
      <c r="L262" s="340"/>
      <c r="M262" s="95"/>
      <c r="N262" s="95"/>
      <c r="O262" s="95"/>
      <c r="P262" s="95"/>
      <c r="R262" s="95"/>
      <c r="S262" s="95"/>
      <c r="T262" s="95"/>
      <c r="U262" s="95"/>
      <c r="W262" s="95"/>
      <c r="X262" s="95"/>
      <c r="Y262" s="95"/>
    </row>
    <row r="263" spans="1:25" ht="17.25" customHeight="1" x14ac:dyDescent="0.25">
      <c r="A263" s="87"/>
      <c r="B263" s="88">
        <v>257</v>
      </c>
      <c r="C263" s="124">
        <f t="shared" si="15"/>
        <v>15909.039899899342</v>
      </c>
      <c r="D263" s="124">
        <f t="shared" si="14"/>
        <v>318.18079799798687</v>
      </c>
      <c r="E263" s="89"/>
      <c r="F263" s="90"/>
      <c r="G263" s="94"/>
      <c r="H263" s="340"/>
      <c r="I263" s="340"/>
      <c r="J263" s="340"/>
      <c r="K263" s="340"/>
      <c r="L263" s="340"/>
      <c r="M263" s="95"/>
      <c r="N263" s="95"/>
      <c r="O263" s="95"/>
      <c r="P263" s="95"/>
      <c r="R263" s="95"/>
      <c r="S263" s="95"/>
      <c r="T263" s="95"/>
      <c r="U263" s="95"/>
      <c r="W263" s="95"/>
      <c r="X263" s="95"/>
      <c r="Y263" s="95"/>
    </row>
    <row r="264" spans="1:25" ht="17.25" customHeight="1" x14ac:dyDescent="0.25">
      <c r="A264" s="87"/>
      <c r="B264" s="88">
        <v>258</v>
      </c>
      <c r="C264" s="124">
        <f t="shared" si="15"/>
        <v>16227.22069789733</v>
      </c>
      <c r="D264" s="124">
        <f t="shared" si="14"/>
        <v>324.54441395794657</v>
      </c>
      <c r="E264" s="89"/>
      <c r="F264" s="90"/>
      <c r="G264" s="91"/>
      <c r="H264" s="340"/>
      <c r="I264" s="340"/>
      <c r="J264" s="340"/>
      <c r="K264" s="340"/>
      <c r="L264" s="340"/>
      <c r="M264" s="95"/>
      <c r="N264" s="95"/>
      <c r="O264" s="95"/>
      <c r="P264" s="95"/>
      <c r="R264" s="95"/>
      <c r="S264" s="95"/>
      <c r="T264" s="95"/>
      <c r="U264" s="95"/>
      <c r="W264" s="95"/>
      <c r="X264" s="95"/>
      <c r="Y264" s="95"/>
    </row>
    <row r="265" spans="1:25" ht="17.25" customHeight="1" x14ac:dyDescent="0.25">
      <c r="A265" s="87"/>
      <c r="B265" s="88">
        <v>259</v>
      </c>
      <c r="C265" s="124">
        <f t="shared" si="15"/>
        <v>16551.765111855275</v>
      </c>
      <c r="D265" s="124">
        <f t="shared" si="14"/>
        <v>331.0353022371055</v>
      </c>
      <c r="E265" s="89"/>
      <c r="F265" s="90"/>
      <c r="G265" s="94"/>
      <c r="H265" s="340"/>
      <c r="I265" s="340"/>
      <c r="J265" s="340"/>
      <c r="K265" s="340"/>
      <c r="L265" s="340"/>
      <c r="M265" s="95"/>
      <c r="N265" s="95"/>
      <c r="O265" s="95"/>
      <c r="P265" s="95"/>
      <c r="R265" s="95"/>
      <c r="S265" s="95"/>
      <c r="T265" s="95"/>
      <c r="U265" s="95"/>
      <c r="W265" s="95"/>
      <c r="X265" s="95"/>
      <c r="Y265" s="95"/>
    </row>
    <row r="266" spans="1:25" ht="17.25" customHeight="1" x14ac:dyDescent="0.25">
      <c r="A266" s="87"/>
      <c r="B266" s="88">
        <v>260</v>
      </c>
      <c r="C266" s="124">
        <f t="shared" si="15"/>
        <v>16882.80041409238</v>
      </c>
      <c r="D266" s="124">
        <f t="shared" si="14"/>
        <v>337.65600828184762</v>
      </c>
      <c r="E266" s="89"/>
      <c r="F266" s="90"/>
      <c r="G266" s="94"/>
      <c r="H266" s="340"/>
      <c r="I266" s="340"/>
      <c r="J266" s="340"/>
      <c r="K266" s="340"/>
      <c r="L266" s="340"/>
      <c r="M266" s="95"/>
      <c r="N266" s="95"/>
      <c r="O266" s="95"/>
      <c r="P266" s="95"/>
      <c r="R266" s="95"/>
      <c r="S266" s="95"/>
      <c r="T266" s="95"/>
      <c r="U266" s="95"/>
      <c r="W266" s="95"/>
      <c r="X266" s="95"/>
      <c r="Y266" s="95"/>
    </row>
    <row r="267" spans="1:25" ht="17.25" customHeight="1" x14ac:dyDescent="0.25">
      <c r="A267" s="87"/>
      <c r="B267" s="88">
        <v>261</v>
      </c>
      <c r="C267" s="124">
        <f t="shared" si="15"/>
        <v>17220.456422374227</v>
      </c>
      <c r="D267" s="124">
        <f t="shared" si="14"/>
        <v>344.40912844748453</v>
      </c>
      <c r="E267" s="89"/>
      <c r="F267" s="90"/>
      <c r="G267" s="94"/>
      <c r="H267" s="340"/>
      <c r="I267" s="340"/>
      <c r="J267" s="340"/>
      <c r="K267" s="340"/>
      <c r="L267" s="340"/>
      <c r="M267" s="95"/>
      <c r="N267" s="95"/>
      <c r="O267" s="95"/>
      <c r="P267" s="95"/>
      <c r="R267" s="95"/>
      <c r="S267" s="95"/>
      <c r="T267" s="95"/>
      <c r="U267" s="95"/>
      <c r="W267" s="95"/>
      <c r="X267" s="95"/>
      <c r="Y267" s="95"/>
    </row>
    <row r="268" spans="1:25" ht="17.25" customHeight="1" x14ac:dyDescent="0.25">
      <c r="A268" s="87"/>
      <c r="B268" s="88">
        <v>262</v>
      </c>
      <c r="C268" s="124">
        <f t="shared" si="15"/>
        <v>17564.865550821713</v>
      </c>
      <c r="D268" s="124">
        <f t="shared" si="14"/>
        <v>351.29731101643426</v>
      </c>
      <c r="E268" s="89"/>
      <c r="F268" s="90"/>
      <c r="G268" s="94"/>
      <c r="H268" s="340"/>
      <c r="I268" s="340"/>
      <c r="J268" s="340"/>
      <c r="K268" s="340"/>
      <c r="L268" s="340"/>
      <c r="M268" s="95"/>
      <c r="N268" s="95"/>
      <c r="O268" s="95"/>
      <c r="P268" s="95"/>
      <c r="R268" s="95"/>
      <c r="S268" s="95"/>
      <c r="T268" s="95"/>
      <c r="U268" s="95"/>
      <c r="W268" s="95"/>
      <c r="X268" s="95"/>
      <c r="Y268" s="95"/>
    </row>
    <row r="269" spans="1:25" ht="17.25" customHeight="1" x14ac:dyDescent="0.25">
      <c r="A269" s="87"/>
      <c r="B269" s="88">
        <v>263</v>
      </c>
      <c r="C269" s="124">
        <f t="shared" si="15"/>
        <v>17916.162861838147</v>
      </c>
      <c r="D269" s="124">
        <f t="shared" si="14"/>
        <v>358.32325723676297</v>
      </c>
      <c r="E269" s="89"/>
      <c r="F269" s="90"/>
      <c r="G269" s="94"/>
      <c r="H269" s="340"/>
      <c r="I269" s="340"/>
      <c r="J269" s="340"/>
      <c r="K269" s="340"/>
      <c r="L269" s="340"/>
      <c r="M269" s="95"/>
      <c r="N269" s="95"/>
      <c r="O269" s="95"/>
      <c r="P269" s="95"/>
      <c r="R269" s="95"/>
      <c r="S269" s="95"/>
      <c r="T269" s="95"/>
      <c r="U269" s="95"/>
      <c r="W269" s="95"/>
      <c r="X269" s="95"/>
      <c r="Y269" s="95"/>
    </row>
    <row r="270" spans="1:25" ht="17.25" customHeight="1" x14ac:dyDescent="0.25">
      <c r="A270" s="87"/>
      <c r="B270" s="88">
        <v>264</v>
      </c>
      <c r="C270" s="124">
        <f t="shared" si="15"/>
        <v>18274.486119074911</v>
      </c>
      <c r="D270" s="124">
        <f t="shared" si="14"/>
        <v>365.48972238149821</v>
      </c>
      <c r="E270" s="89"/>
      <c r="F270" s="90"/>
      <c r="G270" s="94"/>
      <c r="H270" s="340"/>
      <c r="I270" s="340"/>
      <c r="J270" s="340"/>
      <c r="K270" s="340"/>
      <c r="L270" s="340"/>
      <c r="M270" s="95"/>
      <c r="N270" s="95"/>
      <c r="O270" s="95"/>
      <c r="P270" s="95"/>
      <c r="R270" s="95"/>
      <c r="S270" s="95"/>
      <c r="T270" s="95"/>
      <c r="U270" s="95"/>
      <c r="W270" s="95"/>
      <c r="X270" s="95"/>
      <c r="Y270" s="95"/>
    </row>
    <row r="271" spans="1:25" ht="17.25" customHeight="1" x14ac:dyDescent="0.25">
      <c r="A271" s="87"/>
      <c r="B271" s="88">
        <v>265</v>
      </c>
      <c r="C271" s="124">
        <f t="shared" si="15"/>
        <v>18639.975841456409</v>
      </c>
      <c r="D271" s="124">
        <f t="shared" si="14"/>
        <v>372.79951682912821</v>
      </c>
      <c r="E271" s="89"/>
      <c r="F271" s="90"/>
      <c r="G271" s="94"/>
      <c r="H271" s="340"/>
      <c r="I271" s="340"/>
      <c r="J271" s="340"/>
      <c r="K271" s="340"/>
      <c r="L271" s="340"/>
      <c r="M271" s="95"/>
      <c r="N271" s="95"/>
      <c r="O271" s="95"/>
      <c r="P271" s="95"/>
      <c r="R271" s="95"/>
      <c r="S271" s="95"/>
      <c r="T271" s="95"/>
      <c r="U271" s="95"/>
      <c r="W271" s="95"/>
      <c r="X271" s="95"/>
      <c r="Y271" s="95"/>
    </row>
    <row r="272" spans="1:25" ht="17.25" customHeight="1" x14ac:dyDescent="0.25">
      <c r="A272" s="87"/>
      <c r="B272" s="88">
        <v>266</v>
      </c>
      <c r="C272" s="124">
        <f t="shared" si="15"/>
        <v>19012.775358285537</v>
      </c>
      <c r="D272" s="124">
        <f t="shared" si="14"/>
        <v>380.25550716571075</v>
      </c>
      <c r="E272" s="89"/>
      <c r="F272" s="90"/>
      <c r="G272" s="94"/>
      <c r="H272" s="340"/>
      <c r="I272" s="340"/>
      <c r="J272" s="340"/>
      <c r="K272" s="340"/>
      <c r="L272" s="340"/>
      <c r="M272" s="95"/>
      <c r="N272" s="95"/>
      <c r="O272" s="95"/>
      <c r="P272" s="95"/>
      <c r="R272" s="95"/>
      <c r="S272" s="95"/>
      <c r="T272" s="95"/>
      <c r="U272" s="95"/>
      <c r="W272" s="95"/>
      <c r="X272" s="95"/>
      <c r="Y272" s="95"/>
    </row>
    <row r="273" spans="1:25" ht="17.25" customHeight="1" x14ac:dyDescent="0.25">
      <c r="A273" s="87"/>
      <c r="B273" s="88">
        <v>267</v>
      </c>
      <c r="C273" s="124">
        <f t="shared" si="15"/>
        <v>19393.030865451248</v>
      </c>
      <c r="D273" s="124">
        <f t="shared" si="14"/>
        <v>387.86061730902497</v>
      </c>
      <c r="E273" s="89"/>
      <c r="F273" s="90"/>
      <c r="G273" s="94"/>
      <c r="H273" s="340"/>
      <c r="I273" s="340"/>
      <c r="J273" s="340"/>
      <c r="K273" s="340"/>
      <c r="L273" s="340"/>
      <c r="M273" s="95"/>
      <c r="N273" s="95"/>
      <c r="O273" s="95"/>
      <c r="P273" s="95"/>
      <c r="R273" s="95"/>
      <c r="S273" s="95"/>
      <c r="T273" s="95"/>
      <c r="U273" s="95"/>
      <c r="W273" s="95"/>
      <c r="X273" s="95"/>
      <c r="Y273" s="95"/>
    </row>
    <row r="274" spans="1:25" ht="17.25" customHeight="1" x14ac:dyDescent="0.25">
      <c r="A274" s="87"/>
      <c r="B274" s="88">
        <v>268</v>
      </c>
      <c r="C274" s="124">
        <f t="shared" si="15"/>
        <v>19780.891482760275</v>
      </c>
      <c r="D274" s="124">
        <f t="shared" si="14"/>
        <v>395.61782965520547</v>
      </c>
      <c r="E274" s="89"/>
      <c r="F274" s="90"/>
      <c r="G274" s="94"/>
      <c r="H274" s="340"/>
      <c r="I274" s="340"/>
      <c r="J274" s="340"/>
      <c r="K274" s="340"/>
      <c r="L274" s="340"/>
      <c r="M274" s="95"/>
      <c r="N274" s="95"/>
      <c r="O274" s="95"/>
      <c r="P274" s="95"/>
      <c r="R274" s="95"/>
      <c r="S274" s="95"/>
      <c r="T274" s="95"/>
      <c r="U274" s="95"/>
      <c r="W274" s="95"/>
      <c r="X274" s="95"/>
      <c r="Y274" s="95"/>
    </row>
    <row r="275" spans="1:25" ht="17.25" customHeight="1" x14ac:dyDescent="0.25">
      <c r="A275" s="87"/>
      <c r="B275" s="88">
        <v>269</v>
      </c>
      <c r="C275" s="124">
        <f t="shared" si="15"/>
        <v>20176.509312415481</v>
      </c>
      <c r="D275" s="124">
        <f t="shared" si="14"/>
        <v>403.53018624830963</v>
      </c>
      <c r="E275" s="89"/>
      <c r="F275" s="90"/>
      <c r="G275" s="94"/>
      <c r="H275" s="340"/>
      <c r="I275" s="340"/>
      <c r="J275" s="340"/>
      <c r="K275" s="340"/>
      <c r="L275" s="340"/>
      <c r="M275" s="95"/>
      <c r="N275" s="95"/>
      <c r="O275" s="95"/>
      <c r="P275" s="95"/>
      <c r="R275" s="95"/>
      <c r="S275" s="95"/>
      <c r="T275" s="95"/>
      <c r="U275" s="95"/>
      <c r="W275" s="95"/>
      <c r="X275" s="95"/>
      <c r="Y275" s="95"/>
    </row>
    <row r="276" spans="1:25" ht="17.25" customHeight="1" x14ac:dyDescent="0.25">
      <c r="A276" s="87"/>
      <c r="B276" s="88">
        <v>270</v>
      </c>
      <c r="C276" s="124">
        <f t="shared" si="15"/>
        <v>20580.039498663791</v>
      </c>
      <c r="D276" s="124">
        <f t="shared" si="14"/>
        <v>411.60078997327582</v>
      </c>
      <c r="E276" s="89"/>
      <c r="F276" s="90"/>
      <c r="G276" s="94"/>
      <c r="H276" s="340"/>
      <c r="I276" s="340"/>
      <c r="J276" s="340"/>
      <c r="K276" s="340"/>
      <c r="L276" s="340"/>
      <c r="M276" s="95"/>
      <c r="N276" s="95"/>
      <c r="O276" s="95"/>
      <c r="P276" s="95"/>
      <c r="R276" s="95"/>
      <c r="S276" s="95"/>
      <c r="T276" s="95"/>
      <c r="U276" s="95"/>
      <c r="W276" s="95"/>
      <c r="X276" s="95"/>
      <c r="Y276" s="95"/>
    </row>
    <row r="277" spans="1:25" ht="17.25" customHeight="1" x14ac:dyDescent="0.25">
      <c r="A277" s="87"/>
      <c r="B277" s="88">
        <v>271</v>
      </c>
      <c r="C277" s="124">
        <f>C276+D276</f>
        <v>20991.640288637067</v>
      </c>
      <c r="D277" s="124">
        <f>C277/100*$D$5</f>
        <v>419.83280577274132</v>
      </c>
      <c r="E277" s="89"/>
      <c r="F277" s="90"/>
      <c r="G277" s="94"/>
      <c r="H277" s="340"/>
      <c r="I277" s="340"/>
      <c r="J277" s="340"/>
      <c r="K277" s="340"/>
      <c r="L277" s="340"/>
      <c r="M277" s="95"/>
      <c r="N277" s="95"/>
      <c r="O277" s="95"/>
      <c r="P277" s="95"/>
      <c r="R277" s="95"/>
      <c r="S277" s="95"/>
      <c r="T277" s="95"/>
      <c r="U277" s="95"/>
      <c r="W277" s="95"/>
      <c r="X277" s="95"/>
      <c r="Y277" s="95"/>
    </row>
    <row r="278" spans="1:25" ht="17.25" customHeight="1" x14ac:dyDescent="0.25">
      <c r="A278" s="87"/>
      <c r="B278" s="88">
        <v>272</v>
      </c>
      <c r="C278" s="124">
        <f>C277+D277</f>
        <v>21411.473094409808</v>
      </c>
      <c r="D278" s="124">
        <f t="shared" ref="D278:D306" si="16">C278/100*$D$5</f>
        <v>428.22946188819617</v>
      </c>
      <c r="E278" s="89"/>
      <c r="F278" s="90"/>
      <c r="G278" s="94"/>
      <c r="H278" s="340"/>
      <c r="I278" s="340"/>
      <c r="J278" s="340"/>
      <c r="K278" s="340"/>
      <c r="L278" s="340"/>
      <c r="M278" s="95"/>
      <c r="N278" s="95"/>
      <c r="O278" s="95"/>
      <c r="P278" s="95"/>
      <c r="R278" s="95"/>
      <c r="S278" s="95"/>
      <c r="T278" s="95"/>
      <c r="U278" s="95"/>
      <c r="W278" s="95"/>
      <c r="X278" s="95"/>
      <c r="Y278" s="95"/>
    </row>
    <row r="279" spans="1:25" ht="17.25" customHeight="1" x14ac:dyDescent="0.25">
      <c r="A279" s="87"/>
      <c r="B279" s="88">
        <v>273</v>
      </c>
      <c r="C279" s="124">
        <f t="shared" ref="C279:C306" si="17">C278+D278</f>
        <v>21839.702556298005</v>
      </c>
      <c r="D279" s="124">
        <f t="shared" si="16"/>
        <v>436.7940511259601</v>
      </c>
      <c r="E279" s="89"/>
      <c r="F279" s="90"/>
      <c r="G279" s="94"/>
      <c r="H279" s="340"/>
      <c r="I279" s="340"/>
      <c r="J279" s="340"/>
      <c r="K279" s="340"/>
      <c r="L279" s="340"/>
      <c r="M279" s="95"/>
      <c r="N279" s="95"/>
      <c r="O279" s="95"/>
      <c r="P279" s="95"/>
      <c r="R279" s="95"/>
      <c r="S279" s="95"/>
      <c r="T279" s="95"/>
      <c r="U279" s="95"/>
      <c r="W279" s="95"/>
      <c r="X279" s="95"/>
      <c r="Y279" s="95"/>
    </row>
    <row r="280" spans="1:25" ht="17.25" customHeight="1" x14ac:dyDescent="0.25">
      <c r="A280" s="87"/>
      <c r="B280" s="88">
        <v>274</v>
      </c>
      <c r="C280" s="124">
        <f t="shared" si="17"/>
        <v>22276.496607423964</v>
      </c>
      <c r="D280" s="124">
        <f t="shared" si="16"/>
        <v>445.52993214847925</v>
      </c>
      <c r="E280" s="89"/>
      <c r="F280" s="90"/>
      <c r="G280" s="94"/>
      <c r="H280" s="340"/>
      <c r="I280" s="340"/>
      <c r="J280" s="340"/>
      <c r="K280" s="340"/>
      <c r="L280" s="340"/>
      <c r="M280" s="95"/>
      <c r="N280" s="95"/>
      <c r="O280" s="95"/>
      <c r="P280" s="95"/>
      <c r="R280" s="95"/>
      <c r="S280" s="95"/>
      <c r="T280" s="95"/>
      <c r="U280" s="95"/>
      <c r="W280" s="95"/>
      <c r="X280" s="95"/>
      <c r="Y280" s="95"/>
    </row>
    <row r="281" spans="1:25" ht="17.25" customHeight="1" x14ac:dyDescent="0.25">
      <c r="A281" s="87"/>
      <c r="B281" s="88">
        <v>275</v>
      </c>
      <c r="C281" s="124">
        <f t="shared" si="17"/>
        <v>22722.026539572442</v>
      </c>
      <c r="D281" s="124">
        <f t="shared" si="16"/>
        <v>454.44053079144885</v>
      </c>
      <c r="E281" s="89"/>
      <c r="F281" s="90"/>
      <c r="G281" s="94"/>
      <c r="H281" s="340"/>
      <c r="I281" s="340"/>
      <c r="J281" s="340"/>
      <c r="K281" s="340"/>
      <c r="L281" s="340"/>
      <c r="M281" s="95"/>
      <c r="N281" s="95"/>
      <c r="O281" s="95"/>
      <c r="P281" s="95"/>
      <c r="R281" s="95"/>
      <c r="S281" s="95"/>
      <c r="T281" s="95"/>
      <c r="U281" s="95"/>
      <c r="W281" s="95"/>
      <c r="X281" s="95"/>
      <c r="Y281" s="95"/>
    </row>
    <row r="282" spans="1:25" ht="17.25" customHeight="1" x14ac:dyDescent="0.25">
      <c r="A282" s="87"/>
      <c r="B282" s="88">
        <v>276</v>
      </c>
      <c r="C282" s="124">
        <f t="shared" si="17"/>
        <v>23176.467070363891</v>
      </c>
      <c r="D282" s="124">
        <f t="shared" si="16"/>
        <v>463.5293414072778</v>
      </c>
      <c r="E282" s="89"/>
      <c r="F282" s="90"/>
      <c r="G282" s="94"/>
      <c r="H282" s="340"/>
      <c r="I282" s="340"/>
      <c r="J282" s="340"/>
      <c r="K282" s="340"/>
      <c r="L282" s="340"/>
      <c r="M282" s="95"/>
      <c r="N282" s="95"/>
      <c r="O282" s="95"/>
      <c r="P282" s="95"/>
      <c r="R282" s="95"/>
      <c r="S282" s="95"/>
      <c r="T282" s="95"/>
      <c r="U282" s="95"/>
      <c r="W282" s="95"/>
      <c r="X282" s="95"/>
      <c r="Y282" s="95"/>
    </row>
    <row r="283" spans="1:25" ht="17.25" customHeight="1" x14ac:dyDescent="0.25">
      <c r="A283" s="87"/>
      <c r="B283" s="88">
        <v>277</v>
      </c>
      <c r="C283" s="124">
        <f t="shared" si="17"/>
        <v>23639.996411771168</v>
      </c>
      <c r="D283" s="124">
        <f t="shared" si="16"/>
        <v>472.79992823542335</v>
      </c>
      <c r="E283" s="89"/>
      <c r="F283" s="90"/>
      <c r="G283" s="94"/>
      <c r="H283" s="340"/>
      <c r="I283" s="340"/>
      <c r="J283" s="340"/>
      <c r="K283" s="340"/>
      <c r="L283" s="340"/>
      <c r="M283" s="95"/>
      <c r="N283" s="95"/>
      <c r="O283" s="95"/>
      <c r="P283" s="95"/>
      <c r="R283" s="95"/>
      <c r="S283" s="95"/>
      <c r="T283" s="95"/>
      <c r="U283" s="95"/>
      <c r="W283" s="95"/>
      <c r="X283" s="95"/>
      <c r="Y283" s="95"/>
    </row>
    <row r="284" spans="1:25" ht="17.25" customHeight="1" x14ac:dyDescent="0.25">
      <c r="A284" s="87"/>
      <c r="B284" s="88">
        <v>278</v>
      </c>
      <c r="C284" s="124">
        <f t="shared" si="17"/>
        <v>24112.796340006593</v>
      </c>
      <c r="D284" s="124">
        <f t="shared" si="16"/>
        <v>482.25592680013187</v>
      </c>
      <c r="E284" s="89"/>
      <c r="F284" s="90"/>
      <c r="G284" s="94"/>
      <c r="H284" s="340"/>
      <c r="I284" s="340"/>
      <c r="J284" s="340"/>
      <c r="K284" s="340"/>
      <c r="L284" s="340"/>
      <c r="M284" s="95"/>
      <c r="N284" s="95"/>
      <c r="O284" s="95"/>
      <c r="P284" s="95"/>
      <c r="R284" s="95"/>
      <c r="S284" s="95"/>
      <c r="T284" s="95"/>
      <c r="U284" s="95"/>
      <c r="W284" s="95"/>
      <c r="X284" s="95"/>
      <c r="Y284" s="95"/>
    </row>
    <row r="285" spans="1:25" ht="17.25" customHeight="1" x14ac:dyDescent="0.25">
      <c r="A285" s="87"/>
      <c r="B285" s="88">
        <v>279</v>
      </c>
      <c r="C285" s="124">
        <f t="shared" si="17"/>
        <v>24595.052266806724</v>
      </c>
      <c r="D285" s="124">
        <f t="shared" si="16"/>
        <v>491.90104533613447</v>
      </c>
      <c r="E285" s="89"/>
      <c r="F285" s="90"/>
      <c r="G285" s="94"/>
      <c r="H285" s="340"/>
      <c r="I285" s="340"/>
      <c r="J285" s="340"/>
      <c r="K285" s="340"/>
      <c r="L285" s="340"/>
      <c r="M285" s="95"/>
      <c r="N285" s="95"/>
      <c r="O285" s="95"/>
      <c r="P285" s="95"/>
      <c r="R285" s="95"/>
      <c r="S285" s="95"/>
      <c r="T285" s="95"/>
      <c r="U285" s="95"/>
      <c r="W285" s="95"/>
      <c r="X285" s="95"/>
      <c r="Y285" s="95"/>
    </row>
    <row r="286" spans="1:25" ht="17.25" customHeight="1" x14ac:dyDescent="0.25">
      <c r="A286" s="87"/>
      <c r="B286" s="88">
        <v>280</v>
      </c>
      <c r="C286" s="124">
        <f t="shared" si="17"/>
        <v>25086.953312142858</v>
      </c>
      <c r="D286" s="124">
        <f t="shared" si="16"/>
        <v>501.73906624285718</v>
      </c>
      <c r="E286" s="89"/>
      <c r="F286" s="90"/>
      <c r="G286" s="94"/>
      <c r="H286" s="340"/>
      <c r="I286" s="340"/>
      <c r="J286" s="340"/>
      <c r="K286" s="340"/>
      <c r="L286" s="340"/>
      <c r="M286" s="95"/>
      <c r="N286" s="95"/>
      <c r="O286" s="95"/>
      <c r="P286" s="95"/>
      <c r="R286" s="95"/>
      <c r="S286" s="95"/>
      <c r="T286" s="95"/>
      <c r="U286" s="95"/>
      <c r="W286" s="95"/>
      <c r="X286" s="95"/>
      <c r="Y286" s="95"/>
    </row>
    <row r="287" spans="1:25" ht="17.25" customHeight="1" x14ac:dyDescent="0.25">
      <c r="A287" s="87"/>
      <c r="B287" s="88">
        <v>281</v>
      </c>
      <c r="C287" s="124">
        <f t="shared" si="17"/>
        <v>25588.692378385716</v>
      </c>
      <c r="D287" s="124">
        <f t="shared" si="16"/>
        <v>511.77384756771431</v>
      </c>
      <c r="E287" s="89"/>
      <c r="F287" s="90"/>
      <c r="G287" s="94"/>
      <c r="H287" s="340"/>
      <c r="I287" s="340"/>
      <c r="J287" s="340"/>
      <c r="K287" s="340"/>
      <c r="L287" s="340"/>
      <c r="M287" s="95"/>
      <c r="N287" s="95"/>
      <c r="O287" s="95"/>
      <c r="P287" s="95"/>
      <c r="R287" s="95"/>
      <c r="S287" s="95"/>
      <c r="T287" s="95"/>
      <c r="U287" s="95"/>
      <c r="W287" s="95"/>
      <c r="X287" s="95"/>
      <c r="Y287" s="95"/>
    </row>
    <row r="288" spans="1:25" ht="17.25" customHeight="1" x14ac:dyDescent="0.25">
      <c r="A288" s="87"/>
      <c r="B288" s="88">
        <v>282</v>
      </c>
      <c r="C288" s="124">
        <f t="shared" si="17"/>
        <v>26100.466225953431</v>
      </c>
      <c r="D288" s="124">
        <f t="shared" si="16"/>
        <v>522.00932451906863</v>
      </c>
      <c r="E288" s="89"/>
      <c r="F288" s="90"/>
      <c r="G288" s="94"/>
      <c r="H288" s="340"/>
      <c r="I288" s="340"/>
      <c r="J288" s="340"/>
      <c r="K288" s="340"/>
      <c r="L288" s="340"/>
      <c r="M288" s="95"/>
      <c r="N288" s="95"/>
      <c r="O288" s="95"/>
      <c r="P288" s="95"/>
      <c r="R288" s="95"/>
      <c r="S288" s="95"/>
      <c r="T288" s="95"/>
      <c r="U288" s="95"/>
      <c r="W288" s="95"/>
      <c r="X288" s="95"/>
      <c r="Y288" s="95"/>
    </row>
    <row r="289" spans="1:25" ht="17.25" customHeight="1" x14ac:dyDescent="0.25">
      <c r="A289" s="87"/>
      <c r="B289" s="88">
        <v>283</v>
      </c>
      <c r="C289" s="124">
        <f t="shared" si="17"/>
        <v>26622.4755504725</v>
      </c>
      <c r="D289" s="124">
        <f t="shared" si="16"/>
        <v>532.44951100945002</v>
      </c>
      <c r="E289" s="89"/>
      <c r="F289" s="90"/>
      <c r="G289" s="94"/>
      <c r="H289" s="340"/>
      <c r="I289" s="340"/>
      <c r="J289" s="340"/>
      <c r="K289" s="340"/>
      <c r="L289" s="340"/>
      <c r="M289" s="95"/>
      <c r="N289" s="95"/>
      <c r="O289" s="95"/>
      <c r="P289" s="95"/>
      <c r="R289" s="95"/>
      <c r="S289" s="95"/>
      <c r="T289" s="95"/>
      <c r="U289" s="95"/>
      <c r="W289" s="95"/>
      <c r="X289" s="95"/>
      <c r="Y289" s="95"/>
    </row>
    <row r="290" spans="1:25" ht="17.25" customHeight="1" x14ac:dyDescent="0.25">
      <c r="A290" s="87"/>
      <c r="B290" s="88">
        <v>284</v>
      </c>
      <c r="C290" s="124">
        <f t="shared" si="17"/>
        <v>27154.92506148195</v>
      </c>
      <c r="D290" s="124">
        <f t="shared" si="16"/>
        <v>543.09850122963906</v>
      </c>
      <c r="E290" s="89"/>
      <c r="F290" s="90"/>
      <c r="G290" s="94"/>
      <c r="H290" s="340"/>
      <c r="I290" s="340"/>
      <c r="J290" s="340"/>
      <c r="K290" s="340"/>
      <c r="L290" s="340"/>
      <c r="M290" s="95"/>
      <c r="N290" s="95"/>
      <c r="O290" s="95"/>
      <c r="P290" s="95"/>
      <c r="R290" s="95"/>
      <c r="S290" s="95"/>
      <c r="T290" s="95"/>
      <c r="U290" s="95"/>
      <c r="W290" s="95"/>
      <c r="X290" s="95"/>
      <c r="Y290" s="95"/>
    </row>
    <row r="291" spans="1:25" ht="17.25" customHeight="1" x14ac:dyDescent="0.25">
      <c r="A291" s="87"/>
      <c r="B291" s="88">
        <v>285</v>
      </c>
      <c r="C291" s="124">
        <f t="shared" si="17"/>
        <v>27698.023562711591</v>
      </c>
      <c r="D291" s="124">
        <f t="shared" si="16"/>
        <v>553.96047125423183</v>
      </c>
      <c r="E291" s="89"/>
      <c r="F291" s="90"/>
      <c r="G291" s="94"/>
      <c r="H291" s="340"/>
      <c r="I291" s="340"/>
      <c r="J291" s="340"/>
      <c r="K291" s="340"/>
      <c r="L291" s="340"/>
      <c r="M291" s="95"/>
      <c r="N291" s="95"/>
      <c r="O291" s="95"/>
      <c r="P291" s="95"/>
      <c r="R291" s="95"/>
      <c r="S291" s="95"/>
      <c r="T291" s="95"/>
      <c r="U291" s="95"/>
      <c r="W291" s="95"/>
      <c r="X291" s="95"/>
      <c r="Y291" s="95"/>
    </row>
    <row r="292" spans="1:25" ht="17.25" customHeight="1" x14ac:dyDescent="0.25">
      <c r="A292" s="87"/>
      <c r="B292" s="88">
        <v>286</v>
      </c>
      <c r="C292" s="124">
        <f t="shared" si="17"/>
        <v>28251.984033965822</v>
      </c>
      <c r="D292" s="124">
        <f t="shared" si="16"/>
        <v>565.03968067931646</v>
      </c>
      <c r="E292" s="89"/>
      <c r="F292" s="90"/>
      <c r="G292" s="94"/>
      <c r="H292" s="340"/>
      <c r="I292" s="340"/>
      <c r="J292" s="340"/>
      <c r="K292" s="340"/>
      <c r="L292" s="340"/>
    </row>
    <row r="293" spans="1:25" ht="17.25" customHeight="1" x14ac:dyDescent="0.25">
      <c r="A293" s="87"/>
      <c r="B293" s="88">
        <v>287</v>
      </c>
      <c r="C293" s="124">
        <f t="shared" si="17"/>
        <v>28817.02371464514</v>
      </c>
      <c r="D293" s="124">
        <f t="shared" si="16"/>
        <v>576.34047429290285</v>
      </c>
      <c r="E293" s="89"/>
      <c r="F293" s="90"/>
      <c r="G293" s="94"/>
      <c r="H293" s="340"/>
      <c r="I293" s="340"/>
      <c r="J293" s="340"/>
      <c r="K293" s="340"/>
      <c r="L293" s="340"/>
      <c r="P293" s="98"/>
    </row>
    <row r="294" spans="1:25" ht="17.25" customHeight="1" x14ac:dyDescent="0.25">
      <c r="A294" s="87"/>
      <c r="B294" s="88">
        <v>288</v>
      </c>
      <c r="C294" s="124">
        <f t="shared" si="17"/>
        <v>29393.364188938041</v>
      </c>
      <c r="D294" s="124">
        <f t="shared" si="16"/>
        <v>587.86728377876079</v>
      </c>
      <c r="E294" s="89"/>
      <c r="F294" s="90"/>
      <c r="G294" s="94"/>
      <c r="H294" s="340"/>
      <c r="I294" s="340"/>
      <c r="J294" s="340"/>
      <c r="K294" s="340"/>
      <c r="L294" s="340"/>
    </row>
    <row r="295" spans="1:25" ht="17.25" customHeight="1" x14ac:dyDescent="0.25">
      <c r="A295" s="87"/>
      <c r="B295" s="88">
        <v>289</v>
      </c>
      <c r="C295" s="124">
        <f t="shared" si="17"/>
        <v>29981.231472716801</v>
      </c>
      <c r="D295" s="124">
        <f t="shared" si="16"/>
        <v>599.62462945433606</v>
      </c>
      <c r="E295" s="89"/>
      <c r="F295" s="90"/>
      <c r="G295" s="94"/>
      <c r="H295" s="340"/>
      <c r="I295" s="340"/>
      <c r="J295" s="340"/>
      <c r="K295" s="340"/>
      <c r="L295" s="340"/>
    </row>
    <row r="296" spans="1:25" ht="17.25" customHeight="1" x14ac:dyDescent="0.25">
      <c r="A296" s="87"/>
      <c r="B296" s="88">
        <v>290</v>
      </c>
      <c r="C296" s="124">
        <f t="shared" si="17"/>
        <v>30580.856102171136</v>
      </c>
      <c r="D296" s="124">
        <f t="shared" si="16"/>
        <v>611.61712204342268</v>
      </c>
      <c r="E296" s="89"/>
      <c r="F296" s="90"/>
      <c r="G296" s="94"/>
      <c r="H296" s="340"/>
      <c r="I296" s="340"/>
      <c r="J296" s="340"/>
      <c r="K296" s="340"/>
      <c r="L296" s="340"/>
    </row>
    <row r="297" spans="1:25" ht="17.25" customHeight="1" x14ac:dyDescent="0.25">
      <c r="A297" s="87"/>
      <c r="B297" s="88">
        <v>291</v>
      </c>
      <c r="C297" s="124">
        <f t="shared" si="17"/>
        <v>31192.473224214558</v>
      </c>
      <c r="D297" s="124">
        <f t="shared" si="16"/>
        <v>623.84946448429116</v>
      </c>
      <c r="E297" s="89"/>
      <c r="F297" s="90"/>
      <c r="G297" s="94"/>
      <c r="H297" s="340"/>
      <c r="I297" s="340"/>
      <c r="J297" s="340"/>
      <c r="K297" s="340"/>
      <c r="L297" s="340"/>
    </row>
    <row r="298" spans="1:25" ht="17.25" customHeight="1" x14ac:dyDescent="0.25">
      <c r="A298" s="87"/>
      <c r="B298" s="88">
        <v>292</v>
      </c>
      <c r="C298" s="124">
        <f t="shared" si="17"/>
        <v>31816.322688698849</v>
      </c>
      <c r="D298" s="124">
        <f t="shared" si="16"/>
        <v>636.32645377397694</v>
      </c>
      <c r="E298" s="89"/>
      <c r="F298" s="90"/>
      <c r="G298" s="94"/>
      <c r="H298" s="340"/>
      <c r="I298" s="340"/>
      <c r="J298" s="340"/>
      <c r="K298" s="340"/>
      <c r="L298" s="340"/>
    </row>
    <row r="299" spans="1:25" ht="17.25" customHeight="1" x14ac:dyDescent="0.25">
      <c r="A299" s="87"/>
      <c r="B299" s="88">
        <v>293</v>
      </c>
      <c r="C299" s="124">
        <f t="shared" si="17"/>
        <v>32452.649142472826</v>
      </c>
      <c r="D299" s="124">
        <f t="shared" si="16"/>
        <v>649.0529828494565</v>
      </c>
      <c r="E299" s="89"/>
      <c r="F299" s="90"/>
      <c r="G299" s="94"/>
      <c r="H299" s="340"/>
      <c r="I299" s="340"/>
      <c r="J299" s="340"/>
      <c r="K299" s="340"/>
      <c r="L299" s="340"/>
    </row>
    <row r="300" spans="1:25" ht="17.25" customHeight="1" x14ac:dyDescent="0.25">
      <c r="A300" s="87"/>
      <c r="B300" s="88">
        <v>294</v>
      </c>
      <c r="C300" s="124">
        <f t="shared" si="17"/>
        <v>33101.702125322285</v>
      </c>
      <c r="D300" s="124">
        <f t="shared" si="16"/>
        <v>662.03404250644564</v>
      </c>
      <c r="E300" s="89"/>
      <c r="F300" s="90"/>
      <c r="G300" s="94"/>
      <c r="H300" s="340"/>
      <c r="I300" s="340"/>
      <c r="J300" s="340"/>
      <c r="K300" s="340"/>
      <c r="L300" s="340"/>
    </row>
    <row r="301" spans="1:25" ht="17.25" customHeight="1" x14ac:dyDescent="0.25">
      <c r="A301" s="87"/>
      <c r="B301" s="88">
        <v>295</v>
      </c>
      <c r="C301" s="124">
        <f t="shared" si="17"/>
        <v>33763.736167828727</v>
      </c>
      <c r="D301" s="124">
        <f t="shared" si="16"/>
        <v>675.27472335657455</v>
      </c>
      <c r="E301" s="89"/>
      <c r="F301" s="90"/>
      <c r="G301" s="94"/>
      <c r="H301" s="340"/>
      <c r="I301" s="340"/>
      <c r="J301" s="340"/>
      <c r="K301" s="340"/>
      <c r="L301" s="340"/>
    </row>
    <row r="302" spans="1:25" ht="17.25" customHeight="1" x14ac:dyDescent="0.25">
      <c r="A302" s="87"/>
      <c r="B302" s="88">
        <v>296</v>
      </c>
      <c r="C302" s="124">
        <f t="shared" si="17"/>
        <v>34439.010891185302</v>
      </c>
      <c r="D302" s="124">
        <f t="shared" si="16"/>
        <v>688.78021782370604</v>
      </c>
      <c r="E302" s="89"/>
      <c r="F302" s="90"/>
      <c r="G302" s="94"/>
      <c r="H302" s="340"/>
      <c r="I302" s="340"/>
      <c r="J302" s="340"/>
      <c r="K302" s="340"/>
      <c r="L302" s="340"/>
    </row>
    <row r="303" spans="1:25" ht="17.25" customHeight="1" x14ac:dyDescent="0.25">
      <c r="A303" s="87"/>
      <c r="B303" s="88">
        <v>297</v>
      </c>
      <c r="C303" s="124">
        <f t="shared" si="17"/>
        <v>35127.791109009006</v>
      </c>
      <c r="D303" s="124">
        <f t="shared" si="16"/>
        <v>702.55582218018014</v>
      </c>
      <c r="E303" s="89"/>
      <c r="F303" s="90"/>
      <c r="G303" s="94"/>
      <c r="H303" s="340"/>
      <c r="I303" s="340"/>
      <c r="J303" s="340"/>
      <c r="K303" s="340"/>
      <c r="L303" s="340"/>
    </row>
    <row r="304" spans="1:25" ht="17.25" customHeight="1" x14ac:dyDescent="0.25">
      <c r="A304" s="87"/>
      <c r="B304" s="88">
        <v>298</v>
      </c>
      <c r="C304" s="124">
        <f t="shared" si="17"/>
        <v>35830.346931189182</v>
      </c>
      <c r="D304" s="124">
        <f t="shared" si="16"/>
        <v>716.60693862378366</v>
      </c>
      <c r="E304" s="89"/>
      <c r="F304" s="90"/>
      <c r="G304" s="94"/>
      <c r="H304" s="340"/>
      <c r="I304" s="340"/>
      <c r="J304" s="340"/>
      <c r="K304" s="340"/>
      <c r="L304" s="340"/>
    </row>
    <row r="305" spans="1:12" ht="17.25" customHeight="1" x14ac:dyDescent="0.25">
      <c r="A305" s="87"/>
      <c r="B305" s="88">
        <v>299</v>
      </c>
      <c r="C305" s="124">
        <f t="shared" si="17"/>
        <v>36546.953869812969</v>
      </c>
      <c r="D305" s="124">
        <f t="shared" si="16"/>
        <v>730.93907739625934</v>
      </c>
      <c r="E305" s="89"/>
      <c r="F305" s="90"/>
      <c r="G305" s="94"/>
      <c r="H305" s="340"/>
      <c r="I305" s="340"/>
      <c r="J305" s="340"/>
      <c r="K305" s="340"/>
      <c r="L305" s="340"/>
    </row>
    <row r="306" spans="1:12" ht="17.25" customHeight="1" x14ac:dyDescent="0.25">
      <c r="A306" s="87"/>
      <c r="B306" s="88">
        <v>300</v>
      </c>
      <c r="C306" s="124">
        <f t="shared" si="17"/>
        <v>37277.892947209228</v>
      </c>
      <c r="D306" s="124">
        <f t="shared" si="16"/>
        <v>745.55785894418455</v>
      </c>
      <c r="E306" s="89"/>
      <c r="F306" s="90"/>
      <c r="G306" s="94"/>
      <c r="H306" s="340"/>
      <c r="I306" s="340"/>
      <c r="J306" s="340"/>
      <c r="K306" s="340"/>
      <c r="L306" s="340"/>
    </row>
    <row r="307" spans="1:12" ht="17.25" customHeight="1" x14ac:dyDescent="0.25">
      <c r="A307" s="87"/>
      <c r="B307" s="88">
        <v>301</v>
      </c>
      <c r="C307" s="124">
        <f>C306+D306</f>
        <v>38023.450806153414</v>
      </c>
      <c r="D307" s="124">
        <f>C307/100*$D$5</f>
        <v>760.46901612306829</v>
      </c>
      <c r="E307" s="89"/>
      <c r="F307" s="90"/>
      <c r="G307" s="94"/>
      <c r="H307" s="340"/>
      <c r="I307" s="340"/>
      <c r="J307" s="340"/>
      <c r="K307" s="340"/>
      <c r="L307" s="340"/>
    </row>
    <row r="308" spans="1:12" ht="17.25" customHeight="1" x14ac:dyDescent="0.25">
      <c r="A308" s="87"/>
      <c r="B308" s="88">
        <v>302</v>
      </c>
      <c r="C308" s="124">
        <f>C307+D307</f>
        <v>38783.919822276483</v>
      </c>
      <c r="D308" s="124">
        <f t="shared" ref="D308:D336" si="18">C308/100*$D$5</f>
        <v>775.67839644552964</v>
      </c>
      <c r="E308" s="89"/>
      <c r="F308" s="90"/>
      <c r="G308" s="94"/>
      <c r="H308" s="340"/>
      <c r="I308" s="340"/>
      <c r="J308" s="340"/>
      <c r="K308" s="340"/>
      <c r="L308" s="340"/>
    </row>
    <row r="309" spans="1:12" ht="17.25" customHeight="1" x14ac:dyDescent="0.25">
      <c r="A309" s="87"/>
      <c r="B309" s="88">
        <v>303</v>
      </c>
      <c r="C309" s="124">
        <f t="shared" ref="C309:C336" si="19">C308+D308</f>
        <v>39559.598218722014</v>
      </c>
      <c r="D309" s="124">
        <f t="shared" si="18"/>
        <v>791.19196437444032</v>
      </c>
      <c r="E309" s="89"/>
      <c r="F309" s="90"/>
      <c r="G309" s="94"/>
      <c r="H309" s="340"/>
      <c r="I309" s="340"/>
      <c r="J309" s="340"/>
      <c r="K309" s="340"/>
      <c r="L309" s="340"/>
    </row>
    <row r="310" spans="1:12" ht="17.25" customHeight="1" x14ac:dyDescent="0.25">
      <c r="A310" s="87"/>
      <c r="B310" s="88">
        <v>304</v>
      </c>
      <c r="C310" s="124">
        <f t="shared" si="19"/>
        <v>40350.790183096455</v>
      </c>
      <c r="D310" s="124">
        <f t="shared" si="18"/>
        <v>807.01580366192911</v>
      </c>
      <c r="E310" s="89"/>
      <c r="F310" s="90"/>
      <c r="G310" s="94"/>
      <c r="H310" s="340"/>
      <c r="I310" s="340"/>
      <c r="J310" s="340"/>
      <c r="K310" s="340"/>
      <c r="L310" s="340"/>
    </row>
    <row r="311" spans="1:12" ht="17.25" customHeight="1" x14ac:dyDescent="0.25">
      <c r="A311" s="87"/>
      <c r="B311" s="88">
        <v>305</v>
      </c>
      <c r="C311" s="124">
        <f t="shared" si="19"/>
        <v>41157.805986758387</v>
      </c>
      <c r="D311" s="124">
        <f t="shared" si="18"/>
        <v>823.15611973516775</v>
      </c>
      <c r="E311" s="89"/>
      <c r="F311" s="90"/>
      <c r="G311" s="94"/>
      <c r="H311" s="340"/>
      <c r="I311" s="340"/>
      <c r="J311" s="340"/>
      <c r="K311" s="340"/>
      <c r="L311" s="340"/>
    </row>
    <row r="312" spans="1:12" ht="17.25" customHeight="1" x14ac:dyDescent="0.25">
      <c r="A312" s="87"/>
      <c r="B312" s="88">
        <v>306</v>
      </c>
      <c r="C312" s="124">
        <f t="shared" si="19"/>
        <v>41980.962106493556</v>
      </c>
      <c r="D312" s="124">
        <f t="shared" si="18"/>
        <v>839.61924212987117</v>
      </c>
      <c r="E312" s="89"/>
      <c r="F312" s="90"/>
      <c r="G312" s="94"/>
      <c r="H312" s="340"/>
      <c r="I312" s="340"/>
      <c r="J312" s="340"/>
      <c r="K312" s="340"/>
      <c r="L312" s="340"/>
    </row>
    <row r="313" spans="1:12" ht="17.25" customHeight="1" x14ac:dyDescent="0.25">
      <c r="A313" s="87"/>
      <c r="B313" s="88">
        <v>307</v>
      </c>
      <c r="C313" s="124">
        <f t="shared" si="19"/>
        <v>42820.581348623426</v>
      </c>
      <c r="D313" s="124">
        <f t="shared" si="18"/>
        <v>856.41162697246853</v>
      </c>
      <c r="E313" s="89"/>
      <c r="F313" s="90"/>
      <c r="G313" s="94"/>
      <c r="H313" s="340"/>
      <c r="I313" s="340"/>
      <c r="J313" s="340"/>
      <c r="K313" s="340"/>
      <c r="L313" s="340"/>
    </row>
    <row r="314" spans="1:12" ht="17.25" customHeight="1" x14ac:dyDescent="0.25">
      <c r="A314" s="87"/>
      <c r="B314" s="88">
        <v>308</v>
      </c>
      <c r="C314" s="124">
        <f t="shared" si="19"/>
        <v>43676.992975595895</v>
      </c>
      <c r="D314" s="124">
        <f t="shared" si="18"/>
        <v>873.53985951191794</v>
      </c>
      <c r="E314" s="89"/>
      <c r="F314" s="90"/>
      <c r="G314" s="94"/>
      <c r="H314" s="340"/>
      <c r="I314" s="340"/>
      <c r="J314" s="340"/>
      <c r="K314" s="340"/>
      <c r="L314" s="340"/>
    </row>
    <row r="315" spans="1:12" ht="17.25" customHeight="1" x14ac:dyDescent="0.25">
      <c r="A315" s="87"/>
      <c r="B315" s="88">
        <v>309</v>
      </c>
      <c r="C315" s="124">
        <f t="shared" si="19"/>
        <v>44550.532835107813</v>
      </c>
      <c r="D315" s="124">
        <f t="shared" si="18"/>
        <v>891.01065670215621</v>
      </c>
      <c r="E315" s="89"/>
      <c r="F315" s="90"/>
      <c r="G315" s="94"/>
      <c r="H315" s="340"/>
      <c r="I315" s="340"/>
      <c r="J315" s="340"/>
      <c r="K315" s="340"/>
      <c r="L315" s="340"/>
    </row>
    <row r="316" spans="1:12" ht="17.25" customHeight="1" x14ac:dyDescent="0.25">
      <c r="A316" s="87"/>
      <c r="B316" s="88">
        <v>310</v>
      </c>
      <c r="C316" s="124">
        <f t="shared" si="19"/>
        <v>45441.543491809971</v>
      </c>
      <c r="D316" s="124">
        <f t="shared" si="18"/>
        <v>908.83086983619944</v>
      </c>
      <c r="E316" s="89"/>
      <c r="F316" s="90"/>
      <c r="G316" s="94"/>
      <c r="H316" s="340"/>
      <c r="I316" s="340"/>
      <c r="J316" s="340"/>
      <c r="K316" s="340"/>
      <c r="L316" s="340"/>
    </row>
    <row r="317" spans="1:12" ht="17.25" customHeight="1" x14ac:dyDescent="0.25">
      <c r="A317" s="87"/>
      <c r="B317" s="88">
        <v>311</v>
      </c>
      <c r="C317" s="124">
        <f t="shared" si="19"/>
        <v>46350.374361646172</v>
      </c>
      <c r="D317" s="124">
        <f t="shared" si="18"/>
        <v>927.00748723292349</v>
      </c>
      <c r="E317" s="89"/>
      <c r="F317" s="90"/>
      <c r="G317" s="94"/>
      <c r="H317" s="340"/>
      <c r="I317" s="340"/>
      <c r="J317" s="340"/>
      <c r="K317" s="340"/>
      <c r="L317" s="340"/>
    </row>
    <row r="318" spans="1:12" ht="17.25" customHeight="1" x14ac:dyDescent="0.25">
      <c r="A318" s="87"/>
      <c r="B318" s="88">
        <v>312</v>
      </c>
      <c r="C318" s="124">
        <f t="shared" si="19"/>
        <v>47277.381848879093</v>
      </c>
      <c r="D318" s="124">
        <f t="shared" si="18"/>
        <v>945.54763697758187</v>
      </c>
      <c r="E318" s="89"/>
      <c r="F318" s="90"/>
      <c r="G318" s="94"/>
      <c r="H318" s="340"/>
      <c r="I318" s="340"/>
      <c r="J318" s="340"/>
      <c r="K318" s="340"/>
      <c r="L318" s="340"/>
    </row>
    <row r="319" spans="1:12" ht="17.25" customHeight="1" x14ac:dyDescent="0.25">
      <c r="A319" s="87"/>
      <c r="B319" s="88">
        <v>313</v>
      </c>
      <c r="C319" s="124">
        <f t="shared" si="19"/>
        <v>48222.929485856672</v>
      </c>
      <c r="D319" s="124">
        <f t="shared" si="18"/>
        <v>964.45858971713346</v>
      </c>
      <c r="E319" s="89"/>
      <c r="F319" s="90"/>
      <c r="G319" s="94"/>
      <c r="H319" s="340"/>
      <c r="I319" s="340"/>
      <c r="J319" s="340"/>
      <c r="K319" s="340"/>
      <c r="L319" s="340"/>
    </row>
    <row r="320" spans="1:12" ht="17.25" customHeight="1" x14ac:dyDescent="0.25">
      <c r="A320" s="87"/>
      <c r="B320" s="88">
        <v>314</v>
      </c>
      <c r="C320" s="124">
        <f t="shared" si="19"/>
        <v>49187.388075573806</v>
      </c>
      <c r="D320" s="124">
        <f t="shared" si="18"/>
        <v>983.74776151147614</v>
      </c>
      <c r="E320" s="89"/>
      <c r="F320" s="90"/>
      <c r="G320" s="94"/>
      <c r="H320" s="340"/>
      <c r="I320" s="340"/>
      <c r="J320" s="340"/>
      <c r="K320" s="340"/>
      <c r="L320" s="340"/>
    </row>
    <row r="321" spans="1:12" ht="17.25" customHeight="1" x14ac:dyDescent="0.25">
      <c r="A321" s="87"/>
      <c r="B321" s="88">
        <v>315</v>
      </c>
      <c r="C321" s="124">
        <f t="shared" si="19"/>
        <v>50171.135837085283</v>
      </c>
      <c r="D321" s="124">
        <f t="shared" si="18"/>
        <v>1003.4227167417057</v>
      </c>
      <c r="E321" s="89"/>
      <c r="F321" s="90"/>
      <c r="G321" s="94"/>
      <c r="H321" s="340"/>
      <c r="I321" s="340"/>
      <c r="J321" s="340"/>
      <c r="K321" s="340"/>
      <c r="L321" s="340"/>
    </row>
    <row r="322" spans="1:12" ht="17.25" customHeight="1" x14ac:dyDescent="0.25">
      <c r="A322" s="87"/>
      <c r="B322" s="88">
        <v>316</v>
      </c>
      <c r="C322" s="124">
        <f t="shared" si="19"/>
        <v>51174.558553826988</v>
      </c>
      <c r="D322" s="124">
        <f t="shared" si="18"/>
        <v>1023.4911710765398</v>
      </c>
      <c r="E322" s="89"/>
      <c r="F322" s="90"/>
      <c r="G322" s="94"/>
      <c r="H322" s="340"/>
      <c r="I322" s="340"/>
      <c r="J322" s="340"/>
      <c r="K322" s="340"/>
      <c r="L322" s="340"/>
    </row>
    <row r="323" spans="1:12" ht="17.25" customHeight="1" x14ac:dyDescent="0.25">
      <c r="A323" s="87"/>
      <c r="B323" s="88">
        <v>317</v>
      </c>
      <c r="C323" s="124">
        <f t="shared" si="19"/>
        <v>52198.049724903525</v>
      </c>
      <c r="D323" s="124">
        <f t="shared" si="18"/>
        <v>1043.9609944980705</v>
      </c>
      <c r="E323" s="89"/>
      <c r="F323" s="90"/>
      <c r="G323" s="94"/>
      <c r="H323" s="340"/>
      <c r="I323" s="340"/>
      <c r="J323" s="340"/>
      <c r="K323" s="340"/>
      <c r="L323" s="340"/>
    </row>
    <row r="324" spans="1:12" ht="17.25" customHeight="1" x14ac:dyDescent="0.25">
      <c r="A324" s="87"/>
      <c r="B324" s="88">
        <v>318</v>
      </c>
      <c r="C324" s="124">
        <f t="shared" si="19"/>
        <v>53242.010719401595</v>
      </c>
      <c r="D324" s="124">
        <f t="shared" si="18"/>
        <v>1064.8402143880319</v>
      </c>
      <c r="E324" s="89"/>
      <c r="F324" s="90"/>
      <c r="G324" s="94"/>
      <c r="H324" s="340"/>
      <c r="I324" s="340"/>
      <c r="J324" s="340"/>
      <c r="K324" s="340"/>
      <c r="L324" s="340"/>
    </row>
    <row r="325" spans="1:12" ht="17.25" customHeight="1" x14ac:dyDescent="0.25">
      <c r="A325" s="87"/>
      <c r="B325" s="88">
        <v>319</v>
      </c>
      <c r="C325" s="124">
        <f t="shared" si="19"/>
        <v>54306.850933789625</v>
      </c>
      <c r="D325" s="124">
        <f t="shared" si="18"/>
        <v>1086.1370186757924</v>
      </c>
      <c r="E325" s="89"/>
      <c r="F325" s="90"/>
      <c r="G325" s="94"/>
      <c r="H325" s="340"/>
      <c r="I325" s="340"/>
      <c r="J325" s="340"/>
      <c r="K325" s="340"/>
      <c r="L325" s="340"/>
    </row>
    <row r="326" spans="1:12" ht="17.25" customHeight="1" x14ac:dyDescent="0.25">
      <c r="A326" s="87"/>
      <c r="B326" s="88">
        <v>320</v>
      </c>
      <c r="C326" s="124">
        <f t="shared" si="19"/>
        <v>55392.987952465417</v>
      </c>
      <c r="D326" s="124">
        <f t="shared" si="18"/>
        <v>1107.8597590493084</v>
      </c>
      <c r="E326" s="89"/>
      <c r="F326" s="90"/>
      <c r="G326" s="94"/>
      <c r="H326" s="340"/>
      <c r="I326" s="340"/>
      <c r="J326" s="340"/>
      <c r="K326" s="340"/>
      <c r="L326" s="340"/>
    </row>
    <row r="327" spans="1:12" ht="17.25" customHeight="1" x14ac:dyDescent="0.25">
      <c r="A327" s="87"/>
      <c r="B327" s="88">
        <v>321</v>
      </c>
      <c r="C327" s="124">
        <f t="shared" si="19"/>
        <v>56500.847711514725</v>
      </c>
      <c r="D327" s="124">
        <f t="shared" si="18"/>
        <v>1130.0169542302945</v>
      </c>
      <c r="E327" s="89"/>
      <c r="F327" s="90"/>
      <c r="G327" s="94"/>
      <c r="H327" s="340"/>
      <c r="I327" s="340"/>
      <c r="J327" s="340"/>
      <c r="K327" s="340"/>
      <c r="L327" s="340"/>
    </row>
    <row r="328" spans="1:12" ht="17.25" customHeight="1" x14ac:dyDescent="0.25">
      <c r="A328" s="87"/>
      <c r="B328" s="88">
        <v>322</v>
      </c>
      <c r="C328" s="124">
        <f t="shared" si="19"/>
        <v>57630.864665745023</v>
      </c>
      <c r="D328" s="124">
        <f t="shared" si="18"/>
        <v>1152.6172933149005</v>
      </c>
      <c r="E328" s="89"/>
      <c r="F328" s="90"/>
      <c r="G328" s="94"/>
      <c r="H328" s="340"/>
      <c r="I328" s="340"/>
      <c r="J328" s="340"/>
      <c r="K328" s="340"/>
      <c r="L328" s="340"/>
    </row>
    <row r="329" spans="1:12" ht="17.25" customHeight="1" x14ac:dyDescent="0.25">
      <c r="A329" s="87"/>
      <c r="B329" s="88">
        <v>323</v>
      </c>
      <c r="C329" s="124">
        <f t="shared" si="19"/>
        <v>58783.481959059922</v>
      </c>
      <c r="D329" s="124">
        <f t="shared" si="18"/>
        <v>1175.6696391811984</v>
      </c>
      <c r="E329" s="89"/>
      <c r="F329" s="90"/>
      <c r="G329" s="94"/>
      <c r="H329" s="340"/>
      <c r="I329" s="340"/>
      <c r="J329" s="340"/>
      <c r="K329" s="340"/>
      <c r="L329" s="340"/>
    </row>
    <row r="330" spans="1:12" ht="17.25" customHeight="1" x14ac:dyDescent="0.25">
      <c r="A330" s="87"/>
      <c r="B330" s="88">
        <v>324</v>
      </c>
      <c r="C330" s="124">
        <f t="shared" si="19"/>
        <v>59959.151598241122</v>
      </c>
      <c r="D330" s="124">
        <f t="shared" si="18"/>
        <v>1199.1830319648225</v>
      </c>
      <c r="E330" s="89"/>
      <c r="F330" s="90"/>
      <c r="G330" s="94"/>
      <c r="H330" s="340"/>
      <c r="I330" s="340"/>
      <c r="J330" s="340"/>
      <c r="K330" s="340"/>
      <c r="L330" s="340"/>
    </row>
    <row r="331" spans="1:12" ht="17.25" customHeight="1" x14ac:dyDescent="0.25">
      <c r="A331" s="87"/>
      <c r="B331" s="88">
        <v>325</v>
      </c>
      <c r="C331" s="124">
        <f t="shared" si="19"/>
        <v>61158.334630205944</v>
      </c>
      <c r="D331" s="124">
        <f t="shared" si="18"/>
        <v>1223.1666926041189</v>
      </c>
      <c r="E331" s="89"/>
      <c r="F331" s="90"/>
      <c r="G331" s="94"/>
      <c r="H331" s="340"/>
      <c r="I331" s="340"/>
      <c r="J331" s="340"/>
      <c r="K331" s="340"/>
      <c r="L331" s="340"/>
    </row>
    <row r="332" spans="1:12" ht="17.25" customHeight="1" x14ac:dyDescent="0.25">
      <c r="A332" s="87"/>
      <c r="B332" s="88">
        <v>326</v>
      </c>
      <c r="C332" s="124">
        <f t="shared" si="19"/>
        <v>62381.501322810065</v>
      </c>
      <c r="D332" s="124">
        <f t="shared" si="18"/>
        <v>1247.6300264562012</v>
      </c>
      <c r="E332" s="89"/>
      <c r="F332" s="90"/>
      <c r="G332" s="94"/>
      <c r="H332" s="340"/>
      <c r="I332" s="340"/>
      <c r="J332" s="340"/>
      <c r="K332" s="340"/>
      <c r="L332" s="340"/>
    </row>
    <row r="333" spans="1:12" ht="17.25" customHeight="1" x14ac:dyDescent="0.25">
      <c r="A333" s="87"/>
      <c r="B333" s="88">
        <v>327</v>
      </c>
      <c r="C333" s="124">
        <f t="shared" si="19"/>
        <v>63629.131349266267</v>
      </c>
      <c r="D333" s="124">
        <f t="shared" si="18"/>
        <v>1272.5826269853253</v>
      </c>
      <c r="E333" s="89"/>
      <c r="F333" s="90"/>
      <c r="G333" s="91"/>
      <c r="H333" s="340"/>
      <c r="I333" s="340"/>
      <c r="J333" s="340"/>
      <c r="K333" s="340"/>
      <c r="L333" s="340"/>
    </row>
    <row r="334" spans="1:12" ht="17.25" customHeight="1" x14ac:dyDescent="0.25">
      <c r="A334" s="87"/>
      <c r="B334" s="88">
        <v>328</v>
      </c>
      <c r="C334" s="124">
        <f t="shared" si="19"/>
        <v>64901.713976251594</v>
      </c>
      <c r="D334" s="124">
        <f t="shared" si="18"/>
        <v>1298.0342795250319</v>
      </c>
      <c r="E334" s="89"/>
      <c r="F334" s="90"/>
      <c r="G334" s="91"/>
      <c r="H334" s="340"/>
      <c r="I334" s="340"/>
      <c r="J334" s="340"/>
      <c r="K334" s="340"/>
      <c r="L334" s="340"/>
    </row>
    <row r="335" spans="1:12" ht="17.25" customHeight="1" x14ac:dyDescent="0.25">
      <c r="A335" s="87"/>
      <c r="B335" s="88">
        <v>329</v>
      </c>
      <c r="C335" s="124">
        <f t="shared" si="19"/>
        <v>66199.74825577662</v>
      </c>
      <c r="D335" s="124">
        <f t="shared" si="18"/>
        <v>1323.9949651155323</v>
      </c>
      <c r="E335" s="89"/>
      <c r="F335" s="90"/>
      <c r="G335" s="91"/>
      <c r="H335" s="340"/>
      <c r="I335" s="340"/>
      <c r="J335" s="340"/>
      <c r="K335" s="340"/>
      <c r="L335" s="340"/>
    </row>
    <row r="336" spans="1:12" ht="17.25" customHeight="1" x14ac:dyDescent="0.25">
      <c r="A336" s="87"/>
      <c r="B336" s="88">
        <v>330</v>
      </c>
      <c r="C336" s="124">
        <f t="shared" si="19"/>
        <v>67523.743220892153</v>
      </c>
      <c r="D336" s="124">
        <f t="shared" si="18"/>
        <v>1350.474864417843</v>
      </c>
      <c r="E336" s="89"/>
      <c r="F336" s="90"/>
      <c r="G336" s="91"/>
      <c r="H336" s="340"/>
      <c r="I336" s="340"/>
      <c r="J336" s="340"/>
      <c r="K336" s="340"/>
      <c r="L336" s="340"/>
    </row>
    <row r="337" spans="1:12" ht="17.25" customHeight="1" x14ac:dyDescent="0.25">
      <c r="A337" s="87"/>
      <c r="B337" s="88">
        <v>331</v>
      </c>
      <c r="C337" s="124">
        <f>C336+D336</f>
        <v>68874.21808531</v>
      </c>
      <c r="D337" s="124">
        <f>C337/100*$D$5</f>
        <v>1377.4843617061999</v>
      </c>
      <c r="E337" s="96"/>
      <c r="F337" s="97"/>
      <c r="G337" s="91"/>
      <c r="H337" s="340"/>
      <c r="I337" s="340"/>
      <c r="J337" s="340"/>
      <c r="K337" s="340"/>
      <c r="L337" s="340"/>
    </row>
    <row r="338" spans="1:12" ht="17.25" customHeight="1" x14ac:dyDescent="0.25">
      <c r="A338" s="87"/>
      <c r="B338" s="88">
        <v>332</v>
      </c>
      <c r="C338" s="124">
        <f>C337+D337</f>
        <v>70251.7024470162</v>
      </c>
      <c r="D338" s="124">
        <f t="shared" ref="D338:D366" si="20">C338/100*$D$5</f>
        <v>1405.0340489403241</v>
      </c>
      <c r="E338" s="96"/>
      <c r="F338" s="97"/>
      <c r="G338" s="91"/>
      <c r="H338" s="340"/>
      <c r="I338" s="340"/>
      <c r="J338" s="340"/>
      <c r="K338" s="340"/>
      <c r="L338" s="340"/>
    </row>
    <row r="339" spans="1:12" ht="17.25" customHeight="1" x14ac:dyDescent="0.25">
      <c r="A339" s="87"/>
      <c r="B339" s="88">
        <v>333</v>
      </c>
      <c r="C339" s="124">
        <f t="shared" ref="C339:C366" si="21">C338+D338</f>
        <v>71656.736495956517</v>
      </c>
      <c r="D339" s="124">
        <f t="shared" si="20"/>
        <v>1433.1347299191302</v>
      </c>
      <c r="E339" s="96"/>
      <c r="F339" s="97"/>
      <c r="G339" s="91"/>
      <c r="H339" s="340"/>
      <c r="I339" s="340"/>
      <c r="J339" s="340"/>
      <c r="K339" s="340"/>
      <c r="L339" s="340"/>
    </row>
    <row r="340" spans="1:12" ht="17.25" customHeight="1" x14ac:dyDescent="0.25">
      <c r="A340" s="87"/>
      <c r="B340" s="88">
        <v>334</v>
      </c>
      <c r="C340" s="124">
        <f t="shared" si="21"/>
        <v>73089.871225875642</v>
      </c>
      <c r="D340" s="124">
        <f t="shared" si="20"/>
        <v>1461.7974245175128</v>
      </c>
      <c r="E340" s="96"/>
      <c r="F340" s="97"/>
      <c r="G340" s="91"/>
      <c r="H340" s="340"/>
      <c r="I340" s="340"/>
      <c r="J340" s="340"/>
      <c r="K340" s="340"/>
      <c r="L340" s="340"/>
    </row>
    <row r="341" spans="1:12" ht="17.25" customHeight="1" x14ac:dyDescent="0.25">
      <c r="A341" s="87"/>
      <c r="B341" s="88">
        <v>335</v>
      </c>
      <c r="C341" s="124">
        <f t="shared" si="21"/>
        <v>74551.668650393156</v>
      </c>
      <c r="D341" s="124">
        <f t="shared" si="20"/>
        <v>1491.033373007863</v>
      </c>
      <c r="E341" s="96"/>
      <c r="F341" s="97"/>
      <c r="G341" s="91"/>
      <c r="H341" s="340"/>
      <c r="I341" s="340"/>
      <c r="J341" s="340"/>
      <c r="K341" s="340"/>
      <c r="L341" s="340"/>
    </row>
    <row r="342" spans="1:12" ht="17.25" customHeight="1" x14ac:dyDescent="0.25">
      <c r="A342" s="87"/>
      <c r="B342" s="88">
        <v>336</v>
      </c>
      <c r="C342" s="124">
        <f t="shared" si="21"/>
        <v>76042.702023401012</v>
      </c>
      <c r="D342" s="124">
        <f t="shared" si="20"/>
        <v>1520.8540404680202</v>
      </c>
      <c r="E342" s="96"/>
      <c r="F342" s="97"/>
      <c r="G342" s="91"/>
      <c r="H342" s="340"/>
      <c r="I342" s="340"/>
      <c r="J342" s="340"/>
      <c r="K342" s="340"/>
      <c r="L342" s="340"/>
    </row>
    <row r="343" spans="1:12" ht="17.25" customHeight="1" x14ac:dyDescent="0.25">
      <c r="A343" s="87"/>
      <c r="B343" s="88">
        <v>337</v>
      </c>
      <c r="C343" s="124">
        <f t="shared" si="21"/>
        <v>77563.556063869037</v>
      </c>
      <c r="D343" s="124">
        <f t="shared" si="20"/>
        <v>1551.2711212773806</v>
      </c>
      <c r="E343" s="96"/>
      <c r="F343" s="97"/>
      <c r="G343" s="91"/>
      <c r="H343" s="340"/>
      <c r="I343" s="340"/>
      <c r="J343" s="340"/>
      <c r="K343" s="340"/>
      <c r="L343" s="340"/>
    </row>
    <row r="344" spans="1:12" ht="17.25" customHeight="1" x14ac:dyDescent="0.25">
      <c r="A344" s="87"/>
      <c r="B344" s="88">
        <v>338</v>
      </c>
      <c r="C344" s="124">
        <f t="shared" si="21"/>
        <v>79114.827185146423</v>
      </c>
      <c r="D344" s="124">
        <f t="shared" si="20"/>
        <v>1582.2965437029284</v>
      </c>
      <c r="E344" s="96"/>
      <c r="F344" s="97"/>
      <c r="G344" s="91"/>
      <c r="H344" s="340"/>
      <c r="I344" s="340"/>
      <c r="J344" s="340"/>
      <c r="K344" s="340"/>
      <c r="L344" s="340"/>
    </row>
    <row r="345" spans="1:12" ht="17.25" customHeight="1" x14ac:dyDescent="0.25">
      <c r="A345" s="87"/>
      <c r="B345" s="88">
        <v>339</v>
      </c>
      <c r="C345" s="124">
        <f t="shared" si="21"/>
        <v>80697.123728849358</v>
      </c>
      <c r="D345" s="124">
        <f t="shared" si="20"/>
        <v>1613.9424745769873</v>
      </c>
      <c r="E345" s="96"/>
      <c r="F345" s="97"/>
      <c r="G345" s="91"/>
      <c r="H345" s="340"/>
      <c r="I345" s="340"/>
      <c r="J345" s="340"/>
      <c r="K345" s="340"/>
      <c r="L345" s="340"/>
    </row>
    <row r="346" spans="1:12" ht="17.25" customHeight="1" x14ac:dyDescent="0.25">
      <c r="A346" s="87"/>
      <c r="B346" s="88">
        <v>340</v>
      </c>
      <c r="C346" s="124">
        <f t="shared" si="21"/>
        <v>82311.066203426351</v>
      </c>
      <c r="D346" s="124">
        <f t="shared" si="20"/>
        <v>1646.2213240685271</v>
      </c>
      <c r="E346" s="96"/>
      <c r="F346" s="97"/>
      <c r="G346" s="91"/>
      <c r="H346" s="340"/>
      <c r="I346" s="340"/>
      <c r="J346" s="340"/>
      <c r="K346" s="340"/>
      <c r="L346" s="340"/>
    </row>
    <row r="347" spans="1:12" ht="17.25" customHeight="1" x14ac:dyDescent="0.25">
      <c r="A347" s="87"/>
      <c r="B347" s="88">
        <v>341</v>
      </c>
      <c r="C347" s="124">
        <f t="shared" si="21"/>
        <v>83957.287527494875</v>
      </c>
      <c r="D347" s="124">
        <f t="shared" si="20"/>
        <v>1679.1457505498975</v>
      </c>
      <c r="E347" s="96"/>
      <c r="F347" s="97"/>
      <c r="G347" s="91"/>
      <c r="H347" s="340"/>
      <c r="I347" s="340"/>
      <c r="J347" s="340"/>
      <c r="K347" s="340"/>
      <c r="L347" s="340"/>
    </row>
    <row r="348" spans="1:12" ht="17.25" customHeight="1" x14ac:dyDescent="0.25">
      <c r="A348" s="87"/>
      <c r="B348" s="88">
        <v>342</v>
      </c>
      <c r="C348" s="124">
        <f t="shared" si="21"/>
        <v>85636.433278044773</v>
      </c>
      <c r="D348" s="124">
        <f t="shared" si="20"/>
        <v>1712.7286655608955</v>
      </c>
      <c r="E348" s="96"/>
      <c r="F348" s="97"/>
      <c r="G348" s="91"/>
      <c r="H348" s="340"/>
      <c r="I348" s="340"/>
      <c r="J348" s="340"/>
      <c r="K348" s="340"/>
      <c r="L348" s="340"/>
    </row>
    <row r="349" spans="1:12" ht="17.25" customHeight="1" x14ac:dyDescent="0.25">
      <c r="A349" s="87"/>
      <c r="B349" s="88">
        <v>343</v>
      </c>
      <c r="C349" s="124">
        <f t="shared" si="21"/>
        <v>87349.161943605664</v>
      </c>
      <c r="D349" s="124">
        <f t="shared" si="20"/>
        <v>1746.9832388721134</v>
      </c>
      <c r="E349" s="96"/>
      <c r="F349" s="97"/>
      <c r="G349" s="91"/>
      <c r="H349" s="340"/>
      <c r="I349" s="340"/>
      <c r="J349" s="340"/>
      <c r="K349" s="340"/>
      <c r="L349" s="340"/>
    </row>
    <row r="350" spans="1:12" ht="17.25" customHeight="1" x14ac:dyDescent="0.25">
      <c r="A350" s="87"/>
      <c r="B350" s="88">
        <v>344</v>
      </c>
      <c r="C350" s="124">
        <f t="shared" si="21"/>
        <v>89096.145182477776</v>
      </c>
      <c r="D350" s="124">
        <f t="shared" si="20"/>
        <v>1781.9229036495556</v>
      </c>
      <c r="E350" s="96"/>
      <c r="F350" s="97"/>
      <c r="G350" s="91"/>
      <c r="H350" s="340"/>
      <c r="I350" s="340"/>
      <c r="J350" s="340"/>
      <c r="K350" s="340"/>
      <c r="L350" s="340"/>
    </row>
    <row r="351" spans="1:12" ht="17.25" customHeight="1" x14ac:dyDescent="0.25">
      <c r="A351" s="87"/>
      <c r="B351" s="88">
        <v>345</v>
      </c>
      <c r="C351" s="124">
        <f t="shared" si="21"/>
        <v>90878.068086127329</v>
      </c>
      <c r="D351" s="124">
        <f t="shared" si="20"/>
        <v>1817.5613617225465</v>
      </c>
      <c r="E351" s="96"/>
      <c r="F351" s="97"/>
      <c r="G351" s="91"/>
      <c r="H351" s="340"/>
      <c r="I351" s="340"/>
      <c r="J351" s="340"/>
      <c r="K351" s="340"/>
      <c r="L351" s="340"/>
    </row>
    <row r="352" spans="1:12" ht="17.25" customHeight="1" x14ac:dyDescent="0.25">
      <c r="A352" s="87"/>
      <c r="B352" s="88">
        <v>346</v>
      </c>
      <c r="C352" s="124">
        <f t="shared" si="21"/>
        <v>92695.629447849875</v>
      </c>
      <c r="D352" s="124">
        <f t="shared" si="20"/>
        <v>1853.9125889569975</v>
      </c>
      <c r="E352" s="96"/>
      <c r="F352" s="97"/>
      <c r="G352" s="91"/>
      <c r="H352" s="340"/>
      <c r="I352" s="340"/>
      <c r="J352" s="340"/>
      <c r="K352" s="340"/>
      <c r="L352" s="340"/>
    </row>
    <row r="353" spans="1:12" ht="17.25" customHeight="1" x14ac:dyDescent="0.25">
      <c r="A353" s="87"/>
      <c r="B353" s="88">
        <v>347</v>
      </c>
      <c r="C353" s="124">
        <f t="shared" si="21"/>
        <v>94549.542036806874</v>
      </c>
      <c r="D353" s="124">
        <f t="shared" si="20"/>
        <v>1890.9908407361374</v>
      </c>
      <c r="E353" s="96"/>
      <c r="F353" s="97"/>
      <c r="G353" s="91"/>
      <c r="H353" s="340"/>
      <c r="I353" s="340"/>
      <c r="J353" s="340"/>
      <c r="K353" s="340"/>
      <c r="L353" s="340"/>
    </row>
    <row r="354" spans="1:12" ht="17.25" customHeight="1" x14ac:dyDescent="0.25">
      <c r="A354" s="87"/>
      <c r="B354" s="88">
        <v>348</v>
      </c>
      <c r="C354" s="124">
        <f t="shared" si="21"/>
        <v>96440.53287754301</v>
      </c>
      <c r="D354" s="124">
        <f t="shared" si="20"/>
        <v>1928.8106575508602</v>
      </c>
      <c r="E354" s="96"/>
      <c r="F354" s="97"/>
      <c r="G354" s="91"/>
      <c r="H354" s="340"/>
      <c r="I354" s="340"/>
      <c r="J354" s="340"/>
      <c r="K354" s="340"/>
      <c r="L354" s="340"/>
    </row>
    <row r="355" spans="1:12" ht="17.25" customHeight="1" x14ac:dyDescent="0.25">
      <c r="A355" s="87"/>
      <c r="B355" s="88">
        <v>349</v>
      </c>
      <c r="C355" s="124">
        <f t="shared" si="21"/>
        <v>98369.343535093867</v>
      </c>
      <c r="D355" s="124">
        <f t="shared" si="20"/>
        <v>1967.3868707018773</v>
      </c>
      <c r="E355" s="96"/>
      <c r="F355" s="97"/>
      <c r="G355" s="91"/>
      <c r="H355" s="340"/>
      <c r="I355" s="340"/>
      <c r="J355" s="340"/>
      <c r="K355" s="340"/>
      <c r="L355" s="340"/>
    </row>
    <row r="356" spans="1:12" ht="17.25" customHeight="1" x14ac:dyDescent="0.25">
      <c r="A356" s="87"/>
      <c r="B356" s="88">
        <v>350</v>
      </c>
      <c r="C356" s="124">
        <f t="shared" si="21"/>
        <v>100336.73040579574</v>
      </c>
      <c r="D356" s="124">
        <f t="shared" si="20"/>
        <v>2006.7346081159149</v>
      </c>
      <c r="E356" s="96"/>
      <c r="F356" s="97"/>
      <c r="G356" s="91"/>
      <c r="H356" s="340"/>
      <c r="I356" s="340"/>
      <c r="J356" s="340"/>
      <c r="K356" s="340"/>
      <c r="L356" s="340"/>
    </row>
    <row r="357" spans="1:12" ht="17.25" customHeight="1" x14ac:dyDescent="0.25">
      <c r="A357" s="87"/>
      <c r="B357" s="88">
        <v>351</v>
      </c>
      <c r="C357" s="124">
        <f t="shared" si="21"/>
        <v>102343.46501391166</v>
      </c>
      <c r="D357" s="124">
        <f t="shared" si="20"/>
        <v>2046.8693002782331</v>
      </c>
      <c r="E357" s="96"/>
      <c r="F357" s="97"/>
      <c r="G357" s="91"/>
      <c r="H357" s="340"/>
      <c r="I357" s="340"/>
      <c r="J357" s="340"/>
      <c r="K357" s="340"/>
      <c r="L357" s="340"/>
    </row>
    <row r="358" spans="1:12" ht="17.25" customHeight="1" x14ac:dyDescent="0.25">
      <c r="A358" s="87"/>
      <c r="B358" s="88">
        <v>352</v>
      </c>
      <c r="C358" s="124">
        <f t="shared" si="21"/>
        <v>104390.33431418989</v>
      </c>
      <c r="D358" s="124">
        <f t="shared" si="20"/>
        <v>2087.8066862837977</v>
      </c>
      <c r="E358" s="96"/>
      <c r="F358" s="97"/>
      <c r="G358" s="91"/>
      <c r="H358" s="340"/>
      <c r="I358" s="340"/>
      <c r="J358" s="340"/>
      <c r="K358" s="340"/>
      <c r="L358" s="340"/>
    </row>
    <row r="359" spans="1:12" ht="17.25" customHeight="1" x14ac:dyDescent="0.25">
      <c r="A359" s="87"/>
      <c r="B359" s="88">
        <v>353</v>
      </c>
      <c r="C359" s="124">
        <f t="shared" si="21"/>
        <v>106478.1410004737</v>
      </c>
      <c r="D359" s="124">
        <f t="shared" si="20"/>
        <v>2129.5628200094739</v>
      </c>
      <c r="E359" s="96"/>
      <c r="F359" s="97"/>
      <c r="G359" s="91"/>
      <c r="H359" s="340"/>
      <c r="I359" s="340"/>
      <c r="J359" s="340"/>
      <c r="K359" s="340"/>
      <c r="L359" s="340"/>
    </row>
    <row r="360" spans="1:12" ht="17.25" customHeight="1" x14ac:dyDescent="0.25">
      <c r="A360" s="87"/>
      <c r="B360" s="88">
        <v>354</v>
      </c>
      <c r="C360" s="124">
        <f t="shared" si="21"/>
        <v>108607.70382048318</v>
      </c>
      <c r="D360" s="124">
        <f t="shared" si="20"/>
        <v>2172.1540764096635</v>
      </c>
      <c r="E360" s="96"/>
      <c r="F360" s="97"/>
      <c r="G360" s="91"/>
      <c r="H360" s="340"/>
      <c r="I360" s="340"/>
      <c r="J360" s="340"/>
      <c r="K360" s="340"/>
      <c r="L360" s="340"/>
    </row>
    <row r="361" spans="1:12" ht="17.25" customHeight="1" x14ac:dyDescent="0.25">
      <c r="A361" s="87"/>
      <c r="B361" s="88">
        <v>355</v>
      </c>
      <c r="C361" s="124">
        <f t="shared" si="21"/>
        <v>110779.85789689283</v>
      </c>
      <c r="D361" s="124">
        <f t="shared" si="20"/>
        <v>2215.5971579378565</v>
      </c>
      <c r="E361" s="96"/>
      <c r="F361" s="97"/>
      <c r="G361" s="91"/>
      <c r="H361" s="340"/>
      <c r="I361" s="340"/>
      <c r="J361" s="340"/>
      <c r="K361" s="340"/>
      <c r="L361" s="340"/>
    </row>
    <row r="362" spans="1:12" ht="17.25" customHeight="1" x14ac:dyDescent="0.25">
      <c r="A362" s="87"/>
      <c r="B362" s="88">
        <v>356</v>
      </c>
      <c r="C362" s="124">
        <f t="shared" si="21"/>
        <v>112995.45505483069</v>
      </c>
      <c r="D362" s="124">
        <f t="shared" si="20"/>
        <v>2259.9091010966135</v>
      </c>
      <c r="E362" s="96"/>
      <c r="F362" s="97"/>
      <c r="G362" s="91"/>
      <c r="H362" s="340"/>
      <c r="I362" s="340"/>
      <c r="J362" s="340"/>
      <c r="K362" s="340"/>
      <c r="L362" s="340"/>
    </row>
    <row r="363" spans="1:12" ht="17.25" customHeight="1" x14ac:dyDescent="0.25">
      <c r="A363" s="87"/>
      <c r="B363" s="88">
        <v>357</v>
      </c>
      <c r="C363" s="124">
        <f t="shared" si="21"/>
        <v>115255.36415592729</v>
      </c>
      <c r="D363" s="124">
        <f t="shared" si="20"/>
        <v>2305.1072831185461</v>
      </c>
      <c r="E363" s="96"/>
      <c r="F363" s="97"/>
      <c r="G363" s="91"/>
      <c r="H363" s="340"/>
      <c r="I363" s="340"/>
      <c r="J363" s="340"/>
      <c r="K363" s="340"/>
      <c r="L363" s="340"/>
    </row>
    <row r="364" spans="1:12" ht="17.25" customHeight="1" x14ac:dyDescent="0.25">
      <c r="A364" s="87"/>
      <c r="B364" s="88">
        <v>358</v>
      </c>
      <c r="C364" s="124">
        <f t="shared" si="21"/>
        <v>117560.47143904584</v>
      </c>
      <c r="D364" s="124">
        <f t="shared" si="20"/>
        <v>2351.2094287809168</v>
      </c>
      <c r="E364" s="96"/>
      <c r="F364" s="97"/>
      <c r="G364" s="91"/>
      <c r="H364" s="340"/>
      <c r="I364" s="340"/>
      <c r="J364" s="340"/>
      <c r="K364" s="340"/>
      <c r="L364" s="340"/>
    </row>
    <row r="365" spans="1:12" ht="17.25" customHeight="1" x14ac:dyDescent="0.25">
      <c r="A365" s="87"/>
      <c r="B365" s="88">
        <v>359</v>
      </c>
      <c r="C365" s="124">
        <f t="shared" si="21"/>
        <v>119911.68086782676</v>
      </c>
      <c r="D365" s="124">
        <f t="shared" si="20"/>
        <v>2398.233617356535</v>
      </c>
      <c r="E365" s="96"/>
      <c r="F365" s="97"/>
      <c r="G365" s="91"/>
      <c r="H365" s="340"/>
      <c r="I365" s="340"/>
      <c r="J365" s="340"/>
      <c r="K365" s="340"/>
      <c r="L365" s="340"/>
    </row>
    <row r="366" spans="1:12" ht="17.25" customHeight="1" x14ac:dyDescent="0.25">
      <c r="A366" s="87"/>
      <c r="B366" s="88">
        <v>360</v>
      </c>
      <c r="C366" s="124">
        <f t="shared" si="21"/>
        <v>122309.9144851833</v>
      </c>
      <c r="D366" s="124">
        <f t="shared" si="20"/>
        <v>2446.198289703666</v>
      </c>
      <c r="E366" s="96"/>
      <c r="F366" s="97"/>
      <c r="G366" s="91"/>
      <c r="H366" s="340"/>
      <c r="I366" s="340"/>
      <c r="J366" s="340"/>
      <c r="K366" s="340"/>
      <c r="L366" s="340"/>
    </row>
    <row r="367" spans="1:12" ht="17.25" customHeight="1" x14ac:dyDescent="0.25">
      <c r="A367" s="87"/>
      <c r="B367" s="88">
        <v>361</v>
      </c>
      <c r="C367" s="124">
        <f>C366+D366</f>
        <v>124756.11277488696</v>
      </c>
      <c r="D367" s="124">
        <f>C367/100*$D$5</f>
        <v>2495.1222554977394</v>
      </c>
      <c r="E367" s="96"/>
      <c r="F367" s="97"/>
      <c r="G367" s="91"/>
      <c r="H367" s="340"/>
      <c r="I367" s="340"/>
      <c r="J367" s="340"/>
      <c r="K367" s="340"/>
      <c r="L367" s="340"/>
    </row>
    <row r="368" spans="1:12" ht="17.25" customHeight="1" x14ac:dyDescent="0.25">
      <c r="A368" s="87"/>
      <c r="B368" s="88">
        <v>362</v>
      </c>
      <c r="C368" s="124">
        <f>C367+D367</f>
        <v>127251.23503038471</v>
      </c>
      <c r="D368" s="124">
        <f>C368/100*$D$5</f>
        <v>2545.0247006076943</v>
      </c>
      <c r="E368" s="96"/>
      <c r="F368" s="97"/>
      <c r="G368" s="91"/>
      <c r="H368" s="340"/>
      <c r="I368" s="340"/>
      <c r="J368" s="340"/>
      <c r="K368" s="340"/>
      <c r="L368" s="340"/>
    </row>
    <row r="369" spans="1:12" ht="17.25" customHeight="1" x14ac:dyDescent="0.25">
      <c r="A369" s="87"/>
      <c r="B369" s="88">
        <v>363</v>
      </c>
      <c r="C369" s="124">
        <f>C368+D368</f>
        <v>129796.2597309924</v>
      </c>
      <c r="D369" s="124">
        <f>C369/100*$D$5</f>
        <v>2595.9251946198478</v>
      </c>
      <c r="E369" s="96"/>
      <c r="F369" s="97"/>
      <c r="G369" s="91"/>
      <c r="H369" s="340"/>
      <c r="I369" s="340"/>
      <c r="J369" s="340"/>
      <c r="K369" s="340"/>
      <c r="L369" s="340"/>
    </row>
    <row r="370" spans="1:12" ht="17.25" customHeight="1" x14ac:dyDescent="0.25">
      <c r="A370" s="87"/>
      <c r="B370" s="88">
        <v>364</v>
      </c>
      <c r="C370" s="124">
        <f>C369+D369</f>
        <v>132392.18492561224</v>
      </c>
      <c r="D370" s="124">
        <f>C370/100*$D$5</f>
        <v>2647.8436985122448</v>
      </c>
      <c r="E370" s="96"/>
      <c r="F370" s="97"/>
      <c r="G370" s="91"/>
      <c r="H370" s="340"/>
      <c r="I370" s="340"/>
      <c r="J370" s="340"/>
      <c r="K370" s="340"/>
      <c r="L370" s="340"/>
    </row>
    <row r="371" spans="1:12" ht="17.25" customHeight="1" x14ac:dyDescent="0.25">
      <c r="A371" s="87"/>
      <c r="B371" s="88">
        <v>365</v>
      </c>
      <c r="C371" s="124">
        <f>C370+D370</f>
        <v>135040.02862412448</v>
      </c>
      <c r="D371" s="124">
        <f>C371/100*$D$5</f>
        <v>2700.8005724824893</v>
      </c>
      <c r="E371" s="96"/>
      <c r="F371" s="97"/>
      <c r="G371" s="91"/>
      <c r="H371" s="340"/>
      <c r="I371" s="340"/>
      <c r="J371" s="340"/>
      <c r="K371" s="340"/>
      <c r="L371" s="340"/>
    </row>
    <row r="372" spans="1:12" x14ac:dyDescent="0.25">
      <c r="A372"/>
      <c r="B372" s="11"/>
      <c r="G372" s="95"/>
      <c r="H372" s="11"/>
    </row>
    <row r="373" spans="1:12" x14ac:dyDescent="0.25">
      <c r="A373"/>
      <c r="B373" s="11"/>
      <c r="G373" s="95"/>
      <c r="H373" s="11"/>
    </row>
    <row r="374" spans="1:12" x14ac:dyDescent="0.25">
      <c r="A374"/>
      <c r="B374" s="11"/>
      <c r="G374" s="95"/>
      <c r="H374" s="11"/>
    </row>
    <row r="375" spans="1:12" x14ac:dyDescent="0.25">
      <c r="A375"/>
      <c r="B375" s="11"/>
      <c r="G375" s="95"/>
      <c r="H375" s="11"/>
    </row>
    <row r="376" spans="1:12" x14ac:dyDescent="0.25">
      <c r="A376"/>
      <c r="B376" s="11"/>
      <c r="G376" s="95"/>
      <c r="H376" s="11"/>
    </row>
    <row r="377" spans="1:12" x14ac:dyDescent="0.25">
      <c r="A377"/>
      <c r="B377" s="11"/>
      <c r="G377" s="95"/>
      <c r="H377" s="11"/>
    </row>
    <row r="378" spans="1:12" x14ac:dyDescent="0.25">
      <c r="A378"/>
      <c r="B378" s="11"/>
      <c r="G378" s="95"/>
      <c r="H378" s="11"/>
    </row>
    <row r="379" spans="1:12" x14ac:dyDescent="0.25">
      <c r="A379"/>
      <c r="B379" s="11"/>
      <c r="G379" s="95"/>
      <c r="H379" s="11"/>
    </row>
    <row r="380" spans="1:12" x14ac:dyDescent="0.25">
      <c r="A380"/>
      <c r="B380" s="11"/>
      <c r="G380" s="95"/>
      <c r="H380" s="11"/>
    </row>
    <row r="381" spans="1:12" x14ac:dyDescent="0.25">
      <c r="A381"/>
      <c r="B381" s="11"/>
      <c r="G381" s="95"/>
      <c r="H381" s="11"/>
    </row>
    <row r="382" spans="1:12" x14ac:dyDescent="0.25">
      <c r="A382"/>
      <c r="B382" s="11"/>
      <c r="G382" s="95"/>
      <c r="H382" s="11"/>
    </row>
    <row r="383" spans="1:12" x14ac:dyDescent="0.25">
      <c r="A383"/>
      <c r="B383" s="11"/>
      <c r="G383" s="95"/>
      <c r="H383" s="11"/>
    </row>
    <row r="384" spans="1:12" x14ac:dyDescent="0.25">
      <c r="A384"/>
      <c r="B384" s="11"/>
      <c r="G384" s="95"/>
      <c r="H384" s="11"/>
    </row>
    <row r="385" spans="1:8" x14ac:dyDescent="0.25">
      <c r="A385"/>
      <c r="B385" s="11"/>
      <c r="G385" s="95"/>
      <c r="H385" s="11"/>
    </row>
    <row r="386" spans="1:8" x14ac:dyDescent="0.25">
      <c r="A386"/>
      <c r="B386" s="11"/>
      <c r="G386" s="95"/>
      <c r="H386" s="11"/>
    </row>
    <row r="387" spans="1:8" x14ac:dyDescent="0.25">
      <c r="A387"/>
      <c r="B387" s="11"/>
      <c r="G387" s="95"/>
      <c r="H387" s="11"/>
    </row>
    <row r="388" spans="1:8" x14ac:dyDescent="0.25">
      <c r="A388"/>
      <c r="B388" s="11"/>
      <c r="G388" s="95"/>
      <c r="H388" s="11"/>
    </row>
    <row r="389" spans="1:8" x14ac:dyDescent="0.25">
      <c r="A389"/>
      <c r="B389" s="11"/>
      <c r="G389" s="95"/>
      <c r="H389" s="11"/>
    </row>
    <row r="390" spans="1:8" x14ac:dyDescent="0.25">
      <c r="A390"/>
      <c r="B390" s="11"/>
      <c r="G390" s="95"/>
      <c r="H390" s="11"/>
    </row>
    <row r="391" spans="1:8" x14ac:dyDescent="0.25">
      <c r="A391"/>
      <c r="B391" s="11"/>
      <c r="G391" s="95"/>
      <c r="H391" s="11"/>
    </row>
    <row r="392" spans="1:8" x14ac:dyDescent="0.25">
      <c r="A392"/>
      <c r="B392" s="11"/>
      <c r="G392" s="95"/>
      <c r="H392" s="11"/>
    </row>
    <row r="393" spans="1:8" x14ac:dyDescent="0.25">
      <c r="A393"/>
      <c r="B393" s="11"/>
      <c r="G393" s="95"/>
      <c r="H393" s="11"/>
    </row>
    <row r="394" spans="1:8" x14ac:dyDescent="0.25">
      <c r="A394"/>
      <c r="B394" s="11"/>
      <c r="G394" s="95"/>
      <c r="H394" s="11"/>
    </row>
    <row r="395" spans="1:8" x14ac:dyDescent="0.25">
      <c r="A395"/>
      <c r="B395" s="11"/>
      <c r="G395" s="95"/>
      <c r="H395" s="11"/>
    </row>
    <row r="396" spans="1:8" x14ac:dyDescent="0.25">
      <c r="A396"/>
      <c r="B396" s="11"/>
      <c r="G396" s="95"/>
      <c r="H396" s="11"/>
    </row>
    <row r="397" spans="1:8" x14ac:dyDescent="0.25">
      <c r="A397"/>
      <c r="B397" s="11"/>
      <c r="G397" s="95"/>
      <c r="H397" s="11"/>
    </row>
    <row r="398" spans="1:8" x14ac:dyDescent="0.25">
      <c r="A398"/>
      <c r="B398" s="11"/>
      <c r="G398" s="95"/>
      <c r="H398" s="11"/>
    </row>
    <row r="399" spans="1:8" x14ac:dyDescent="0.25">
      <c r="A399"/>
      <c r="B399" s="11"/>
      <c r="G399" s="95"/>
      <c r="H399" s="11"/>
    </row>
    <row r="400" spans="1:8" x14ac:dyDescent="0.25">
      <c r="A400"/>
      <c r="B400" s="11"/>
      <c r="G400" s="95"/>
      <c r="H400" s="11"/>
    </row>
    <row r="401" spans="1:8" x14ac:dyDescent="0.25">
      <c r="A401"/>
      <c r="B401" s="11"/>
      <c r="G401" s="95"/>
      <c r="H401" s="11"/>
    </row>
    <row r="402" spans="1:8" x14ac:dyDescent="0.25">
      <c r="A402"/>
      <c r="B402" s="11"/>
      <c r="G402" s="95"/>
      <c r="H402" s="11"/>
    </row>
    <row r="403" spans="1:8" x14ac:dyDescent="0.25">
      <c r="A403"/>
      <c r="B403" s="11"/>
      <c r="G403" s="95"/>
      <c r="H403" s="11"/>
    </row>
    <row r="404" spans="1:8" x14ac:dyDescent="0.25">
      <c r="A404"/>
      <c r="B404" s="11"/>
      <c r="G404" s="95"/>
      <c r="H404" s="11"/>
    </row>
    <row r="405" spans="1:8" x14ac:dyDescent="0.25">
      <c r="A405"/>
      <c r="B405" s="11"/>
      <c r="G405" s="95"/>
      <c r="H405" s="11"/>
    </row>
    <row r="406" spans="1:8" x14ac:dyDescent="0.25">
      <c r="A406"/>
      <c r="B406" s="11"/>
      <c r="G406" s="95"/>
      <c r="H406" s="11"/>
    </row>
    <row r="407" spans="1:8" x14ac:dyDescent="0.25">
      <c r="A407"/>
      <c r="B407" s="11"/>
      <c r="G407" s="95"/>
      <c r="H407" s="11"/>
    </row>
    <row r="408" spans="1:8" x14ac:dyDescent="0.25">
      <c r="A408"/>
      <c r="B408" s="11"/>
      <c r="G408" s="95"/>
      <c r="H408" s="11"/>
    </row>
    <row r="409" spans="1:8" x14ac:dyDescent="0.25">
      <c r="A409"/>
      <c r="B409" s="11"/>
      <c r="G409" s="95"/>
      <c r="H409" s="11"/>
    </row>
    <row r="410" spans="1:8" x14ac:dyDescent="0.25">
      <c r="A410"/>
      <c r="B410" s="11"/>
      <c r="G410" s="95"/>
      <c r="H410" s="11"/>
    </row>
    <row r="411" spans="1:8" x14ac:dyDescent="0.25">
      <c r="A411"/>
      <c r="B411" s="11"/>
      <c r="G411" s="95"/>
      <c r="H411" s="11"/>
    </row>
    <row r="412" spans="1:8" x14ac:dyDescent="0.25">
      <c r="A412"/>
      <c r="B412" s="11"/>
      <c r="G412" s="95"/>
      <c r="H412" s="11"/>
    </row>
    <row r="413" spans="1:8" x14ac:dyDescent="0.25">
      <c r="A413"/>
      <c r="B413" s="11"/>
      <c r="G413" s="95"/>
      <c r="H413" s="11"/>
    </row>
    <row r="414" spans="1:8" x14ac:dyDescent="0.25">
      <c r="A414"/>
      <c r="B414" s="11"/>
      <c r="G414" s="95"/>
      <c r="H414" s="11"/>
    </row>
    <row r="415" spans="1:8" x14ac:dyDescent="0.25">
      <c r="A415"/>
      <c r="B415" s="11"/>
      <c r="G415" s="95"/>
      <c r="H415" s="11"/>
    </row>
    <row r="416" spans="1:8" x14ac:dyDescent="0.25">
      <c r="A416"/>
      <c r="B416" s="11"/>
      <c r="G416" s="95"/>
      <c r="H416" s="11"/>
    </row>
    <row r="417" spans="1:8" x14ac:dyDescent="0.25">
      <c r="A417"/>
      <c r="B417" s="11"/>
      <c r="G417" s="95"/>
      <c r="H417" s="11"/>
    </row>
    <row r="418" spans="1:8" x14ac:dyDescent="0.25">
      <c r="A418"/>
      <c r="B418" s="11"/>
      <c r="G418" s="95"/>
      <c r="H418" s="11"/>
    </row>
    <row r="419" spans="1:8" x14ac:dyDescent="0.25">
      <c r="A419"/>
      <c r="B419" s="11"/>
      <c r="G419" s="95"/>
      <c r="H419" s="11"/>
    </row>
    <row r="420" spans="1:8" x14ac:dyDescent="0.25">
      <c r="A420"/>
      <c r="B420" s="11"/>
      <c r="G420" s="95"/>
      <c r="H420" s="11"/>
    </row>
    <row r="421" spans="1:8" x14ac:dyDescent="0.25">
      <c r="A421"/>
      <c r="B421" s="11"/>
      <c r="G421" s="95"/>
      <c r="H421" s="11"/>
    </row>
    <row r="422" spans="1:8" x14ac:dyDescent="0.25">
      <c r="A422"/>
      <c r="B422" s="11"/>
      <c r="G422" s="95"/>
      <c r="H422" s="11"/>
    </row>
    <row r="423" spans="1:8" x14ac:dyDescent="0.25">
      <c r="A423"/>
      <c r="B423" s="11"/>
      <c r="G423" s="95"/>
      <c r="H423" s="11"/>
    </row>
  </sheetData>
  <sheetProtection algorithmName="SHA-512" hashValue="7AshfO6Nr1OR8mWaLn+wg1wPZzgHo7n7wgNyWAXhvaLxEMOWQ4nw2bNvAjwDd5zEDq7D3hESNfWTNqyJmj01Gg==" saltValue="CO8XNyhDjg/BSrGzWlCaog==" spinCount="100000" sheet="1"/>
  <mergeCells count="366">
    <mergeCell ref="H6:L6"/>
    <mergeCell ref="H7:L7"/>
    <mergeCell ref="H8:L8"/>
    <mergeCell ref="H9:L9"/>
    <mergeCell ref="H10:L10"/>
    <mergeCell ref="H11:L11"/>
    <mergeCell ref="H12:L12"/>
    <mergeCell ref="H13:L13"/>
    <mergeCell ref="H14:L14"/>
    <mergeCell ref="H15:L15"/>
    <mergeCell ref="H16:L16"/>
    <mergeCell ref="H17:L17"/>
    <mergeCell ref="H18:L18"/>
    <mergeCell ref="H19:L19"/>
    <mergeCell ref="H20:L20"/>
    <mergeCell ref="H21:L21"/>
    <mergeCell ref="H22:L22"/>
    <mergeCell ref="H23:L23"/>
    <mergeCell ref="H24:L24"/>
    <mergeCell ref="H25:L25"/>
    <mergeCell ref="H26:L26"/>
    <mergeCell ref="H27:L27"/>
    <mergeCell ref="H28:L28"/>
    <mergeCell ref="H29:L29"/>
    <mergeCell ref="H30:L30"/>
    <mergeCell ref="H31:L31"/>
    <mergeCell ref="H32:L32"/>
    <mergeCell ref="H33:L33"/>
    <mergeCell ref="H34:L34"/>
    <mergeCell ref="H35:L35"/>
    <mergeCell ref="H36:L36"/>
    <mergeCell ref="H37:L37"/>
    <mergeCell ref="H38:L38"/>
    <mergeCell ref="H39:L39"/>
    <mergeCell ref="H40:L40"/>
    <mergeCell ref="H41:L41"/>
    <mergeCell ref="H42:L42"/>
    <mergeCell ref="H43:L43"/>
    <mergeCell ref="H44:L44"/>
    <mergeCell ref="H45:L45"/>
    <mergeCell ref="H46:L46"/>
    <mergeCell ref="H47:L47"/>
    <mergeCell ref="H48:L48"/>
    <mergeCell ref="H49:L49"/>
    <mergeCell ref="H50:L50"/>
    <mergeCell ref="H51:L51"/>
    <mergeCell ref="H52:L52"/>
    <mergeCell ref="H53:L53"/>
    <mergeCell ref="H54:L54"/>
    <mergeCell ref="H55:L55"/>
    <mergeCell ref="H56:L56"/>
    <mergeCell ref="H57:L57"/>
    <mergeCell ref="H58:L58"/>
    <mergeCell ref="H59:L59"/>
    <mergeCell ref="H60:L60"/>
    <mergeCell ref="H61:L61"/>
    <mergeCell ref="H62:L62"/>
    <mergeCell ref="H63:L63"/>
    <mergeCell ref="H64:L64"/>
    <mergeCell ref="H65:L65"/>
    <mergeCell ref="H66:L66"/>
    <mergeCell ref="H67:L67"/>
    <mergeCell ref="H68:L68"/>
    <mergeCell ref="H69:L69"/>
    <mergeCell ref="H70:L70"/>
    <mergeCell ref="H71:L71"/>
    <mergeCell ref="H72:L72"/>
    <mergeCell ref="H73:L73"/>
    <mergeCell ref="H74:L74"/>
    <mergeCell ref="H75:L75"/>
    <mergeCell ref="H76:L76"/>
    <mergeCell ref="H77:L77"/>
    <mergeCell ref="H78:L78"/>
    <mergeCell ref="H79:L79"/>
    <mergeCell ref="H80:L80"/>
    <mergeCell ref="H81:L81"/>
    <mergeCell ref="H82:L82"/>
    <mergeCell ref="H83:L83"/>
    <mergeCell ref="H84:L84"/>
    <mergeCell ref="H85:L85"/>
    <mergeCell ref="H86:L86"/>
    <mergeCell ref="H87:L87"/>
    <mergeCell ref="H88:L88"/>
    <mergeCell ref="H89:L89"/>
    <mergeCell ref="H90:L90"/>
    <mergeCell ref="H91:L91"/>
    <mergeCell ref="H92:L92"/>
    <mergeCell ref="H93:L93"/>
    <mergeCell ref="H94:L94"/>
    <mergeCell ref="H95:L95"/>
    <mergeCell ref="H96:L96"/>
    <mergeCell ref="H97:L97"/>
    <mergeCell ref="H98:L98"/>
    <mergeCell ref="H99:L99"/>
    <mergeCell ref="H100:L100"/>
    <mergeCell ref="H101:L101"/>
    <mergeCell ref="H102:L102"/>
    <mergeCell ref="H103:L103"/>
    <mergeCell ref="H104:L104"/>
    <mergeCell ref="H105:L105"/>
    <mergeCell ref="H106:L106"/>
    <mergeCell ref="H107:L107"/>
    <mergeCell ref="H108:L108"/>
    <mergeCell ref="H109:L109"/>
    <mergeCell ref="H110:L110"/>
    <mergeCell ref="H111:L111"/>
    <mergeCell ref="H112:L112"/>
    <mergeCell ref="H113:L113"/>
    <mergeCell ref="H114:L114"/>
    <mergeCell ref="H115:L115"/>
    <mergeCell ref="H116:L116"/>
    <mergeCell ref="H117:L117"/>
    <mergeCell ref="H118:L118"/>
    <mergeCell ref="H119:L119"/>
    <mergeCell ref="H120:L120"/>
    <mergeCell ref="H121:L121"/>
    <mergeCell ref="H122:L122"/>
    <mergeCell ref="H123:L123"/>
    <mergeCell ref="H124:L124"/>
    <mergeCell ref="H125:L125"/>
    <mergeCell ref="H126:L126"/>
    <mergeCell ref="H127:L127"/>
    <mergeCell ref="H128:L128"/>
    <mergeCell ref="H129:L129"/>
    <mergeCell ref="H130:L130"/>
    <mergeCell ref="H131:L131"/>
    <mergeCell ref="H132:L132"/>
    <mergeCell ref="H133:L133"/>
    <mergeCell ref="H134:L134"/>
    <mergeCell ref="H135:L135"/>
    <mergeCell ref="H136:L136"/>
    <mergeCell ref="H137:L137"/>
    <mergeCell ref="H138:L138"/>
    <mergeCell ref="H139:L139"/>
    <mergeCell ref="H140:L140"/>
    <mergeCell ref="H141:L141"/>
    <mergeCell ref="H142:L142"/>
    <mergeCell ref="H143:L143"/>
    <mergeCell ref="H144:L144"/>
    <mergeCell ref="H145:L145"/>
    <mergeCell ref="H146:L146"/>
    <mergeCell ref="H147:L147"/>
    <mergeCell ref="H148:L148"/>
    <mergeCell ref="H149:L149"/>
    <mergeCell ref="H150:L150"/>
    <mergeCell ref="H151:L151"/>
    <mergeCell ref="H152:L152"/>
    <mergeCell ref="H153:L153"/>
    <mergeCell ref="H154:L154"/>
    <mergeCell ref="H155:L155"/>
    <mergeCell ref="H156:L156"/>
    <mergeCell ref="H157:L157"/>
    <mergeCell ref="H158:L158"/>
    <mergeCell ref="H159:L159"/>
    <mergeCell ref="H160:L160"/>
    <mergeCell ref="H161:L161"/>
    <mergeCell ref="H162:L162"/>
    <mergeCell ref="H163:L163"/>
    <mergeCell ref="H164:L164"/>
    <mergeCell ref="H165:L165"/>
    <mergeCell ref="H166:L166"/>
    <mergeCell ref="H167:L167"/>
    <mergeCell ref="H168:L168"/>
    <mergeCell ref="H169:L169"/>
    <mergeCell ref="H170:L170"/>
    <mergeCell ref="H171:L171"/>
    <mergeCell ref="H172:L172"/>
    <mergeCell ref="H173:L173"/>
    <mergeCell ref="H174:L174"/>
    <mergeCell ref="H175:L175"/>
    <mergeCell ref="H176:L176"/>
    <mergeCell ref="H177:L177"/>
    <mergeCell ref="H178:L178"/>
    <mergeCell ref="H179:L179"/>
    <mergeCell ref="H180:L180"/>
    <mergeCell ref="H181:L181"/>
    <mergeCell ref="H182:L182"/>
    <mergeCell ref="H183:L183"/>
    <mergeCell ref="H184:L184"/>
    <mergeCell ref="H185:L185"/>
    <mergeCell ref="H186:L186"/>
    <mergeCell ref="H187:L187"/>
    <mergeCell ref="H188:L188"/>
    <mergeCell ref="H189:L189"/>
    <mergeCell ref="H190:L190"/>
    <mergeCell ref="H191:L191"/>
    <mergeCell ref="H192:L192"/>
    <mergeCell ref="H193:L193"/>
    <mergeCell ref="H194:L194"/>
    <mergeCell ref="H195:L195"/>
    <mergeCell ref="H196:L196"/>
    <mergeCell ref="H197:L197"/>
    <mergeCell ref="H198:L198"/>
    <mergeCell ref="H199:L199"/>
    <mergeCell ref="H200:L200"/>
    <mergeCell ref="H201:L201"/>
    <mergeCell ref="H202:L202"/>
    <mergeCell ref="H203:L203"/>
    <mergeCell ref="H204:L204"/>
    <mergeCell ref="H205:L205"/>
    <mergeCell ref="H206:L206"/>
    <mergeCell ref="H207:L207"/>
    <mergeCell ref="H208:L208"/>
    <mergeCell ref="H209:L209"/>
    <mergeCell ref="H210:L210"/>
    <mergeCell ref="H211:L211"/>
    <mergeCell ref="H212:L212"/>
    <mergeCell ref="H213:L213"/>
    <mergeCell ref="H214:L214"/>
    <mergeCell ref="H215:L215"/>
    <mergeCell ref="H216:L216"/>
    <mergeCell ref="H217:L217"/>
    <mergeCell ref="H218:L218"/>
    <mergeCell ref="H219:L219"/>
    <mergeCell ref="H220:L220"/>
    <mergeCell ref="H221:L221"/>
    <mergeCell ref="H222:L222"/>
    <mergeCell ref="H223:L223"/>
    <mergeCell ref="H224:L224"/>
    <mergeCell ref="H225:L225"/>
    <mergeCell ref="H226:L226"/>
    <mergeCell ref="H227:L227"/>
    <mergeCell ref="H228:L228"/>
    <mergeCell ref="H229:L229"/>
    <mergeCell ref="H230:L230"/>
    <mergeCell ref="H231:L231"/>
    <mergeCell ref="H232:L232"/>
    <mergeCell ref="H233:L233"/>
    <mergeCell ref="H234:L234"/>
    <mergeCell ref="H235:L235"/>
    <mergeCell ref="H236:L236"/>
    <mergeCell ref="H237:L237"/>
    <mergeCell ref="H238:L238"/>
    <mergeCell ref="H239:L239"/>
    <mergeCell ref="H240:L240"/>
    <mergeCell ref="H241:L241"/>
    <mergeCell ref="H242:L242"/>
    <mergeCell ref="H243:L243"/>
    <mergeCell ref="H244:L244"/>
    <mergeCell ref="H245:L245"/>
    <mergeCell ref="H246:L246"/>
    <mergeCell ref="H247:L247"/>
    <mergeCell ref="H248:L248"/>
    <mergeCell ref="H249:L249"/>
    <mergeCell ref="H250:L250"/>
    <mergeCell ref="H251:L251"/>
    <mergeCell ref="H252:L252"/>
    <mergeCell ref="H253:L253"/>
    <mergeCell ref="H254:L254"/>
    <mergeCell ref="H255:L255"/>
    <mergeCell ref="H256:L256"/>
    <mergeCell ref="H257:L257"/>
    <mergeCell ref="H258:L258"/>
    <mergeCell ref="H259:L259"/>
    <mergeCell ref="H260:L260"/>
    <mergeCell ref="H261:L261"/>
    <mergeCell ref="H262:L262"/>
    <mergeCell ref="H263:L263"/>
    <mergeCell ref="H264:L264"/>
    <mergeCell ref="H265:L265"/>
    <mergeCell ref="H266:L266"/>
    <mergeCell ref="H267:L267"/>
    <mergeCell ref="H268:L268"/>
    <mergeCell ref="H269:L269"/>
    <mergeCell ref="H270:L270"/>
    <mergeCell ref="H271:L271"/>
    <mergeCell ref="H272:L272"/>
    <mergeCell ref="H273:L273"/>
    <mergeCell ref="H274:L274"/>
    <mergeCell ref="H275:L275"/>
    <mergeCell ref="H276:L276"/>
    <mergeCell ref="H277:L277"/>
    <mergeCell ref="H278:L278"/>
    <mergeCell ref="H279:L279"/>
    <mergeCell ref="H280:L280"/>
    <mergeCell ref="H281:L281"/>
    <mergeCell ref="H282:L282"/>
    <mergeCell ref="H283:L283"/>
    <mergeCell ref="H284:L284"/>
    <mergeCell ref="H285:L285"/>
    <mergeCell ref="H286:L286"/>
    <mergeCell ref="H287:L287"/>
    <mergeCell ref="H288:L288"/>
    <mergeCell ref="H289:L289"/>
    <mergeCell ref="H290:L290"/>
    <mergeCell ref="H291:L291"/>
    <mergeCell ref="H292:L292"/>
    <mergeCell ref="H293:L293"/>
    <mergeCell ref="H294:L294"/>
    <mergeCell ref="H295:L295"/>
    <mergeCell ref="H296:L296"/>
    <mergeCell ref="H297:L297"/>
    <mergeCell ref="H298:L298"/>
    <mergeCell ref="H299:L299"/>
    <mergeCell ref="H300:L300"/>
    <mergeCell ref="H301:L301"/>
    <mergeCell ref="H302:L302"/>
    <mergeCell ref="H303:L303"/>
    <mergeCell ref="H304:L304"/>
    <mergeCell ref="H305:L305"/>
    <mergeCell ref="H306:L306"/>
    <mergeCell ref="H307:L307"/>
    <mergeCell ref="H308:L308"/>
    <mergeCell ref="H309:L309"/>
    <mergeCell ref="H310:L310"/>
    <mergeCell ref="H311:L311"/>
    <mergeCell ref="H312:L312"/>
    <mergeCell ref="H313:L313"/>
    <mergeCell ref="H314:L314"/>
    <mergeCell ref="H315:L315"/>
    <mergeCell ref="H316:L316"/>
    <mergeCell ref="H317:L317"/>
    <mergeCell ref="H318:L318"/>
    <mergeCell ref="H319:L319"/>
    <mergeCell ref="H320:L320"/>
    <mergeCell ref="H321:L321"/>
    <mergeCell ref="H322:L322"/>
    <mergeCell ref="H323:L323"/>
    <mergeCell ref="H324:L324"/>
    <mergeCell ref="H325:L325"/>
    <mergeCell ref="H326:L326"/>
    <mergeCell ref="H327:L327"/>
    <mergeCell ref="H328:L328"/>
    <mergeCell ref="H329:L329"/>
    <mergeCell ref="H330:L330"/>
    <mergeCell ref="H331:L331"/>
    <mergeCell ref="H332:L332"/>
    <mergeCell ref="H333:L333"/>
    <mergeCell ref="H334:L334"/>
    <mergeCell ref="H335:L335"/>
    <mergeCell ref="H336:L336"/>
    <mergeCell ref="H337:L337"/>
    <mergeCell ref="H338:L338"/>
    <mergeCell ref="H339:L339"/>
    <mergeCell ref="H340:L340"/>
    <mergeCell ref="H341:L341"/>
    <mergeCell ref="H342:L342"/>
    <mergeCell ref="H343:L343"/>
    <mergeCell ref="H344:L344"/>
    <mergeCell ref="H345:L345"/>
    <mergeCell ref="H346:L346"/>
    <mergeCell ref="H347:L347"/>
    <mergeCell ref="H348:L348"/>
    <mergeCell ref="H349:L349"/>
    <mergeCell ref="H350:L350"/>
    <mergeCell ref="H351:L351"/>
    <mergeCell ref="H352:L352"/>
    <mergeCell ref="H353:L353"/>
    <mergeCell ref="H354:L354"/>
    <mergeCell ref="H355:L355"/>
    <mergeCell ref="H356:L356"/>
    <mergeCell ref="H366:L366"/>
    <mergeCell ref="H367:L367"/>
    <mergeCell ref="H368:L368"/>
    <mergeCell ref="H369:L369"/>
    <mergeCell ref="H370:L370"/>
    <mergeCell ref="H371:L371"/>
    <mergeCell ref="H357:L357"/>
    <mergeCell ref="H358:L358"/>
    <mergeCell ref="H359:L359"/>
    <mergeCell ref="H360:L360"/>
    <mergeCell ref="H361:L361"/>
    <mergeCell ref="H362:L362"/>
    <mergeCell ref="H363:L363"/>
    <mergeCell ref="H364:L364"/>
    <mergeCell ref="H365:L365"/>
  </mergeCells>
  <pageMargins left="0.35433070866141736" right="0.15748031496062992" top="0.12" bottom="0.11811023622047245" header="0.69" footer="0.12"/>
  <pageSetup paperSize="9" orientation="landscape" r:id="rId1"/>
  <ignoredErrors>
    <ignoredError sqref="E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B34A8-27B7-47EC-8E76-93A5987BB47A}">
  <sheetPr codeName="Sheet1">
    <tabColor theme="8" tint="0.39997558519241921"/>
  </sheetPr>
  <dimension ref="A1:AA55"/>
  <sheetViews>
    <sheetView showGridLines="0" topLeftCell="B1" zoomScale="85" zoomScaleNormal="85" workbookViewId="0">
      <selection activeCell="C11" sqref="C11"/>
    </sheetView>
  </sheetViews>
  <sheetFormatPr defaultRowHeight="15" x14ac:dyDescent="0.25"/>
  <cols>
    <col min="1" max="1" width="4" customWidth="1"/>
    <col min="2" max="2" width="9.7109375" customWidth="1"/>
    <col min="3" max="4" width="14.5703125" customWidth="1"/>
    <col min="5" max="5" width="4.5703125" customWidth="1"/>
    <col min="6" max="6" width="8.7109375" customWidth="1"/>
    <col min="7" max="7" width="4" customWidth="1"/>
    <col min="8" max="10" width="11.85546875" customWidth="1"/>
    <col min="11" max="11" width="4.42578125" customWidth="1"/>
    <col min="12" max="14" width="11.85546875" customWidth="1"/>
    <col min="15" max="15" width="4.28515625" customWidth="1"/>
    <col min="16" max="18" width="11.85546875" customWidth="1"/>
    <col min="19" max="19" width="4" customWidth="1"/>
  </cols>
  <sheetData>
    <row r="1" spans="1:27" x14ac:dyDescent="0.25"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</row>
    <row r="2" spans="1:27" x14ac:dyDescent="0.25"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7" ht="18.75" customHeight="1" thickBot="1" x14ac:dyDescent="0.3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4" spans="1:27" ht="24.75" customHeight="1" x14ac:dyDescent="0.25">
      <c r="A4" s="4"/>
      <c r="B4" s="30" t="s">
        <v>105</v>
      </c>
      <c r="C4" s="31"/>
      <c r="D4" s="31"/>
      <c r="E4" s="31"/>
      <c r="F4" s="32"/>
      <c r="G4" s="61"/>
      <c r="H4" s="350" t="s">
        <v>59</v>
      </c>
      <c r="I4" s="351"/>
      <c r="J4" s="351"/>
      <c r="K4" s="13"/>
      <c r="L4" s="13"/>
      <c r="M4" s="13"/>
      <c r="N4" s="13"/>
      <c r="O4" s="13"/>
      <c r="P4" s="13"/>
      <c r="Q4" s="13"/>
      <c r="R4" s="14"/>
      <c r="S4" s="64"/>
    </row>
    <row r="5" spans="1:27" ht="24.75" customHeight="1" x14ac:dyDescent="0.25">
      <c r="A5" s="5"/>
      <c r="B5" s="33" t="s">
        <v>60</v>
      </c>
      <c r="C5" s="34"/>
      <c r="D5" s="34"/>
      <c r="E5" s="34"/>
      <c r="F5" s="35"/>
      <c r="G5" s="62"/>
      <c r="H5" s="15" t="s">
        <v>34</v>
      </c>
      <c r="I5" s="16" t="s">
        <v>26</v>
      </c>
      <c r="J5" s="16" t="s">
        <v>27</v>
      </c>
      <c r="K5" s="17"/>
      <c r="L5" s="16" t="s">
        <v>34</v>
      </c>
      <c r="M5" s="16" t="s">
        <v>26</v>
      </c>
      <c r="N5" s="16" t="s">
        <v>27</v>
      </c>
      <c r="O5" s="17"/>
      <c r="P5" s="16" t="s">
        <v>34</v>
      </c>
      <c r="Q5" s="16" t="s">
        <v>26</v>
      </c>
      <c r="R5" s="18" t="s">
        <v>27</v>
      </c>
      <c r="S5" s="63"/>
    </row>
    <row r="6" spans="1:27" ht="24.75" customHeight="1" thickBot="1" x14ac:dyDescent="0.3">
      <c r="A6" s="5"/>
      <c r="B6" s="36" t="s">
        <v>103</v>
      </c>
      <c r="C6" s="37"/>
      <c r="D6" s="37"/>
      <c r="E6" s="37"/>
      <c r="F6" s="38"/>
      <c r="G6" s="62"/>
      <c r="H6" s="19" t="s">
        <v>35</v>
      </c>
      <c r="I6" s="20">
        <v>1.2</v>
      </c>
      <c r="J6" s="20">
        <v>-500</v>
      </c>
      <c r="K6" s="21"/>
      <c r="L6" s="45" t="s">
        <v>61</v>
      </c>
      <c r="M6" s="20">
        <v>1.91</v>
      </c>
      <c r="N6" s="20">
        <v>-110</v>
      </c>
      <c r="O6" s="21"/>
      <c r="P6" s="45" t="s">
        <v>28</v>
      </c>
      <c r="Q6" s="20">
        <v>3.38</v>
      </c>
      <c r="R6" s="22">
        <v>237.5</v>
      </c>
      <c r="S6" s="63"/>
    </row>
    <row r="7" spans="1:27" ht="24.75" customHeight="1" thickBot="1" x14ac:dyDescent="0.3">
      <c r="A7" s="5"/>
      <c r="B7" s="345" t="s">
        <v>3</v>
      </c>
      <c r="C7" s="346"/>
      <c r="D7" s="347"/>
      <c r="E7" s="57"/>
      <c r="F7" s="116"/>
      <c r="G7" s="63"/>
      <c r="H7" s="23" t="s">
        <v>40</v>
      </c>
      <c r="I7" s="24">
        <v>1.22</v>
      </c>
      <c r="J7" s="24">
        <v>-450</v>
      </c>
      <c r="K7" s="21"/>
      <c r="L7" s="46" t="s">
        <v>29</v>
      </c>
      <c r="M7" s="24">
        <v>1.95</v>
      </c>
      <c r="N7" s="24">
        <v>-105</v>
      </c>
      <c r="O7" s="21"/>
      <c r="P7" s="46" t="s">
        <v>81</v>
      </c>
      <c r="Q7" s="24">
        <v>3.4</v>
      </c>
      <c r="R7" s="25">
        <v>240</v>
      </c>
      <c r="S7" s="63"/>
      <c r="V7" s="10"/>
      <c r="W7" s="11"/>
      <c r="X7" s="10"/>
      <c r="Y7" s="11"/>
      <c r="Z7" s="11"/>
      <c r="AA7" s="11"/>
    </row>
    <row r="8" spans="1:27" ht="24.75" customHeight="1" thickBot="1" x14ac:dyDescent="0.3">
      <c r="A8" s="5"/>
      <c r="B8" s="348" t="s">
        <v>24</v>
      </c>
      <c r="C8" s="349"/>
      <c r="D8" s="52">
        <v>20</v>
      </c>
      <c r="E8" s="53" t="s">
        <v>137</v>
      </c>
      <c r="F8" s="6"/>
      <c r="G8" s="63"/>
      <c r="H8" s="48" t="s">
        <v>36</v>
      </c>
      <c r="I8" s="49">
        <v>1.25</v>
      </c>
      <c r="J8" s="49">
        <v>-400</v>
      </c>
      <c r="K8" s="21"/>
      <c r="L8" s="50" t="s">
        <v>39</v>
      </c>
      <c r="M8" s="49">
        <v>2</v>
      </c>
      <c r="N8" s="49">
        <v>-100</v>
      </c>
      <c r="O8" s="21"/>
      <c r="P8" s="50" t="s">
        <v>82</v>
      </c>
      <c r="Q8" s="49">
        <v>3.5</v>
      </c>
      <c r="R8" s="51">
        <v>250</v>
      </c>
      <c r="S8" s="63"/>
      <c r="V8" s="11"/>
      <c r="W8" s="10"/>
      <c r="X8" s="11"/>
      <c r="Y8" s="11"/>
      <c r="Z8" s="11"/>
      <c r="AA8" s="10"/>
    </row>
    <row r="9" spans="1:27" ht="21.75" customHeight="1" thickBot="1" x14ac:dyDescent="0.3">
      <c r="A9" s="5"/>
      <c r="B9" s="348" t="s">
        <v>23</v>
      </c>
      <c r="C9" s="349"/>
      <c r="D9" s="52">
        <v>30</v>
      </c>
      <c r="E9" s="53"/>
      <c r="F9" s="6"/>
      <c r="G9" s="63"/>
      <c r="H9" s="23" t="s">
        <v>41</v>
      </c>
      <c r="I9" s="24">
        <v>1.28</v>
      </c>
      <c r="J9" s="24">
        <v>-350</v>
      </c>
      <c r="K9" s="21"/>
      <c r="L9" s="46" t="s">
        <v>30</v>
      </c>
      <c r="M9" s="24">
        <v>2.0499999999999998</v>
      </c>
      <c r="N9" s="24">
        <v>105</v>
      </c>
      <c r="O9" s="21"/>
      <c r="P9" s="46" t="s">
        <v>83</v>
      </c>
      <c r="Q9" s="24">
        <v>3.6</v>
      </c>
      <c r="R9" s="25">
        <v>260</v>
      </c>
      <c r="S9" s="63"/>
      <c r="V9" s="11"/>
      <c r="W9" s="10"/>
      <c r="X9" s="11"/>
      <c r="Y9" s="10"/>
      <c r="Z9" s="11"/>
      <c r="AA9" s="10"/>
    </row>
    <row r="10" spans="1:27" ht="24.75" customHeight="1" thickBot="1" x14ac:dyDescent="0.3">
      <c r="A10" s="5"/>
      <c r="B10" s="1" t="s">
        <v>104</v>
      </c>
      <c r="C10" s="1" t="s">
        <v>0</v>
      </c>
      <c r="D10" s="2" t="s">
        <v>1</v>
      </c>
      <c r="E10" s="54"/>
      <c r="F10" s="6"/>
      <c r="G10" s="63"/>
      <c r="H10" s="19" t="s">
        <v>42</v>
      </c>
      <c r="I10" s="20">
        <v>1.3</v>
      </c>
      <c r="J10" s="20">
        <v>-333.3</v>
      </c>
      <c r="K10" s="21"/>
      <c r="L10" s="45" t="s">
        <v>62</v>
      </c>
      <c r="M10" s="20">
        <v>2.1</v>
      </c>
      <c r="N10" s="20">
        <v>110</v>
      </c>
      <c r="O10" s="21"/>
      <c r="P10" s="45" t="s">
        <v>84</v>
      </c>
      <c r="Q10" s="20">
        <v>3.75</v>
      </c>
      <c r="R10" s="22">
        <v>275</v>
      </c>
      <c r="S10" s="63"/>
      <c r="V10" s="11"/>
      <c r="W10" s="10"/>
      <c r="X10" s="11"/>
      <c r="Y10" s="10"/>
      <c r="Z10" s="11"/>
      <c r="AA10" s="10"/>
    </row>
    <row r="11" spans="1:27" ht="24.75" customHeight="1" x14ac:dyDescent="0.25">
      <c r="A11" s="5"/>
      <c r="B11" s="59">
        <v>1</v>
      </c>
      <c r="C11" s="117">
        <v>2.5099999999999998</v>
      </c>
      <c r="D11" s="58">
        <f t="shared" ref="D11:D25" si="0">IF(AND($E$8="y",$D$8=""),"",IF(AND($E$8="y",$D$8&gt;0),D36,IF(C11=0," ",($D$30*$D$9/($D$29*C11)))))</f>
        <v>12.288786482334867</v>
      </c>
      <c r="E11" s="55"/>
      <c r="F11" s="6"/>
      <c r="G11" s="63"/>
      <c r="H11" s="23" t="s">
        <v>37</v>
      </c>
      <c r="I11" s="24">
        <v>1.33</v>
      </c>
      <c r="J11" s="24">
        <v>-300</v>
      </c>
      <c r="K11" s="21"/>
      <c r="L11" s="46" t="s">
        <v>63</v>
      </c>
      <c r="M11" s="24">
        <v>2.2000000000000002</v>
      </c>
      <c r="N11" s="24">
        <v>120</v>
      </c>
      <c r="O11" s="21"/>
      <c r="P11" s="46" t="s">
        <v>85</v>
      </c>
      <c r="Q11" s="24">
        <v>3.8</v>
      </c>
      <c r="R11" s="25">
        <v>280</v>
      </c>
      <c r="S11" s="63"/>
      <c r="V11" s="11"/>
      <c r="W11" s="10"/>
      <c r="X11" s="11"/>
      <c r="Y11" s="10"/>
      <c r="Z11" s="11"/>
      <c r="AA11" s="10"/>
    </row>
    <row r="12" spans="1:27" ht="24.75" customHeight="1" x14ac:dyDescent="0.25">
      <c r="A12" s="5"/>
      <c r="B12" s="60">
        <v>2</v>
      </c>
      <c r="C12" s="118">
        <v>4</v>
      </c>
      <c r="D12" s="58">
        <f t="shared" si="0"/>
        <v>7.7112135176651293</v>
      </c>
      <c r="E12" s="55"/>
      <c r="F12" s="6"/>
      <c r="G12" s="63"/>
      <c r="H12" s="19" t="s">
        <v>43</v>
      </c>
      <c r="I12" s="20">
        <v>1.35</v>
      </c>
      <c r="J12" s="20">
        <v>-285.7</v>
      </c>
      <c r="K12" s="21"/>
      <c r="L12" s="50" t="s">
        <v>64</v>
      </c>
      <c r="M12" s="49">
        <v>2.25</v>
      </c>
      <c r="N12" s="49">
        <v>125</v>
      </c>
      <c r="O12" s="21"/>
      <c r="P12" s="50" t="s">
        <v>86</v>
      </c>
      <c r="Q12" s="49">
        <v>4</v>
      </c>
      <c r="R12" s="51">
        <v>300</v>
      </c>
      <c r="S12" s="63"/>
      <c r="V12" s="11"/>
      <c r="W12" s="10"/>
      <c r="X12" s="11"/>
      <c r="Y12" s="10"/>
      <c r="Z12" s="11"/>
      <c r="AA12" s="10"/>
    </row>
    <row r="13" spans="1:27" ht="24.75" customHeight="1" x14ac:dyDescent="0.25">
      <c r="A13" s="5"/>
      <c r="B13" s="59">
        <v>3</v>
      </c>
      <c r="C13" s="118"/>
      <c r="D13" s="58" t="str">
        <f t="shared" si="0"/>
        <v xml:space="preserve"> </v>
      </c>
      <c r="E13" s="55"/>
      <c r="F13" s="6"/>
      <c r="G13" s="63"/>
      <c r="H13" s="23" t="s">
        <v>44</v>
      </c>
      <c r="I13" s="24">
        <v>1.36</v>
      </c>
      <c r="J13" s="24">
        <v>-275</v>
      </c>
      <c r="K13" s="21"/>
      <c r="L13" s="46" t="s">
        <v>65</v>
      </c>
      <c r="M13" s="24">
        <v>2.2999999999999998</v>
      </c>
      <c r="N13" s="24">
        <v>130</v>
      </c>
      <c r="O13" s="21"/>
      <c r="P13" s="46" t="s">
        <v>87</v>
      </c>
      <c r="Q13" s="24">
        <v>4.2</v>
      </c>
      <c r="R13" s="25">
        <v>320</v>
      </c>
      <c r="S13" s="63"/>
      <c r="V13" s="11"/>
      <c r="W13" s="10"/>
      <c r="X13" s="11"/>
      <c r="Y13" s="10"/>
      <c r="Z13" s="11"/>
      <c r="AA13" s="10"/>
    </row>
    <row r="14" spans="1:27" ht="24.75" customHeight="1" x14ac:dyDescent="0.25">
      <c r="A14" s="5"/>
      <c r="B14" s="60">
        <v>4</v>
      </c>
      <c r="C14" s="118"/>
      <c r="D14" s="58" t="str">
        <f t="shared" si="0"/>
        <v xml:space="preserve"> </v>
      </c>
      <c r="E14" s="55"/>
      <c r="F14" s="6"/>
      <c r="G14" s="63"/>
      <c r="H14" s="19" t="s">
        <v>45</v>
      </c>
      <c r="I14" s="20">
        <v>1.4</v>
      </c>
      <c r="J14" s="20">
        <v>-250</v>
      </c>
      <c r="K14" s="21"/>
      <c r="L14" s="45" t="s">
        <v>66</v>
      </c>
      <c r="M14" s="20">
        <v>2.38</v>
      </c>
      <c r="N14" s="20">
        <v>137.5</v>
      </c>
      <c r="O14" s="21"/>
      <c r="P14" s="45" t="s">
        <v>88</v>
      </c>
      <c r="Q14" s="20">
        <v>4.33</v>
      </c>
      <c r="R14" s="22">
        <v>333.3</v>
      </c>
      <c r="S14" s="63"/>
      <c r="V14" s="11"/>
      <c r="W14" s="10"/>
      <c r="X14" s="11"/>
      <c r="Y14" s="10"/>
      <c r="Z14" s="11"/>
      <c r="AA14" s="10"/>
    </row>
    <row r="15" spans="1:27" ht="24.75" customHeight="1" x14ac:dyDescent="0.25">
      <c r="A15" s="5"/>
      <c r="B15" s="59">
        <v>5</v>
      </c>
      <c r="C15" s="118"/>
      <c r="D15" s="58" t="str">
        <f t="shared" si="0"/>
        <v xml:space="preserve"> </v>
      </c>
      <c r="E15" s="55"/>
      <c r="F15" s="6"/>
      <c r="G15" s="63"/>
      <c r="H15" s="23" t="s">
        <v>46</v>
      </c>
      <c r="I15" s="24">
        <v>1.44</v>
      </c>
      <c r="J15" s="24">
        <v>-225</v>
      </c>
      <c r="K15" s="21"/>
      <c r="L15" s="46" t="s">
        <v>67</v>
      </c>
      <c r="M15" s="24">
        <v>2.4</v>
      </c>
      <c r="N15" s="24">
        <v>140</v>
      </c>
      <c r="O15" s="21"/>
      <c r="P15" s="46" t="s">
        <v>89</v>
      </c>
      <c r="Q15" s="24">
        <v>4.5</v>
      </c>
      <c r="R15" s="25">
        <v>350</v>
      </c>
      <c r="S15" s="63"/>
      <c r="V15" s="11"/>
      <c r="W15" s="10"/>
      <c r="X15" s="11"/>
      <c r="Y15" s="10"/>
      <c r="Z15" s="11"/>
      <c r="AA15" s="10"/>
    </row>
    <row r="16" spans="1:27" ht="24.75" customHeight="1" x14ac:dyDescent="0.25">
      <c r="A16" s="5"/>
      <c r="B16" s="60">
        <v>6</v>
      </c>
      <c r="C16" s="119"/>
      <c r="D16" s="58" t="str">
        <f t="shared" si="0"/>
        <v xml:space="preserve"> </v>
      </c>
      <c r="E16" s="55"/>
      <c r="F16" s="6"/>
      <c r="G16" s="63"/>
      <c r="H16" s="19" t="s">
        <v>47</v>
      </c>
      <c r="I16" s="20">
        <v>1.45</v>
      </c>
      <c r="J16" s="20">
        <v>-222.2</v>
      </c>
      <c r="K16" s="21"/>
      <c r="L16" s="50" t="s">
        <v>68</v>
      </c>
      <c r="M16" s="49">
        <v>2.5</v>
      </c>
      <c r="N16" s="49">
        <v>150</v>
      </c>
      <c r="O16" s="21"/>
      <c r="P16" s="45" t="s">
        <v>90</v>
      </c>
      <c r="Q16" s="20">
        <v>4.5999999999999996</v>
      </c>
      <c r="R16" s="22">
        <v>360</v>
      </c>
      <c r="S16" s="63"/>
      <c r="V16" s="11"/>
      <c r="W16" s="10"/>
      <c r="X16" s="11"/>
      <c r="Y16" s="10"/>
      <c r="Z16" s="11"/>
      <c r="AA16" s="10"/>
    </row>
    <row r="17" spans="1:27" ht="24.75" customHeight="1" x14ac:dyDescent="0.25">
      <c r="A17" s="5"/>
      <c r="B17" s="59">
        <v>7</v>
      </c>
      <c r="C17" s="119"/>
      <c r="D17" s="58" t="str">
        <f t="shared" si="0"/>
        <v xml:space="preserve"> </v>
      </c>
      <c r="E17" s="55"/>
      <c r="F17" s="6"/>
      <c r="G17" s="63"/>
      <c r="H17" s="23" t="s">
        <v>31</v>
      </c>
      <c r="I17" s="24">
        <v>1.47</v>
      </c>
      <c r="J17" s="24">
        <v>-212.5</v>
      </c>
      <c r="K17" s="21"/>
      <c r="L17" s="46" t="s">
        <v>69</v>
      </c>
      <c r="M17" s="24">
        <v>2.6</v>
      </c>
      <c r="N17" s="24">
        <v>160</v>
      </c>
      <c r="O17" s="21"/>
      <c r="P17" s="50" t="s">
        <v>91</v>
      </c>
      <c r="Q17" s="49">
        <v>5</v>
      </c>
      <c r="R17" s="51">
        <v>400</v>
      </c>
      <c r="S17" s="63"/>
      <c r="V17" s="11"/>
      <c r="W17" s="10"/>
      <c r="X17" s="11"/>
      <c r="Y17" s="10"/>
      <c r="Z17" s="11"/>
      <c r="AA17" s="10"/>
    </row>
    <row r="18" spans="1:27" ht="24.75" customHeight="1" x14ac:dyDescent="0.25">
      <c r="A18" s="5"/>
      <c r="B18" s="60">
        <v>8</v>
      </c>
      <c r="C18" s="120"/>
      <c r="D18" s="58" t="str">
        <f t="shared" si="0"/>
        <v xml:space="preserve"> </v>
      </c>
      <c r="E18" s="55"/>
      <c r="F18" s="6"/>
      <c r="G18" s="63"/>
      <c r="H18" s="48" t="s">
        <v>38</v>
      </c>
      <c r="I18" s="49">
        <v>1.5</v>
      </c>
      <c r="J18" s="49">
        <v>-200</v>
      </c>
      <c r="K18" s="21"/>
      <c r="L18" s="45" t="s">
        <v>70</v>
      </c>
      <c r="M18" s="20">
        <v>2.63</v>
      </c>
      <c r="N18" s="20">
        <v>162.5</v>
      </c>
      <c r="O18" s="21"/>
      <c r="P18" s="45" t="s">
        <v>92</v>
      </c>
      <c r="Q18" s="20">
        <v>5.5</v>
      </c>
      <c r="R18" s="22">
        <v>450</v>
      </c>
      <c r="S18" s="63"/>
      <c r="V18" s="11"/>
      <c r="W18" s="10"/>
      <c r="X18" s="11"/>
      <c r="Y18" s="10"/>
      <c r="Z18" s="11"/>
      <c r="AA18" s="10"/>
    </row>
    <row r="19" spans="1:27" ht="24.75" customHeight="1" x14ac:dyDescent="0.25">
      <c r="A19" s="5"/>
      <c r="B19" s="59">
        <v>9</v>
      </c>
      <c r="C19" s="120"/>
      <c r="D19" s="58" t="str">
        <f t="shared" si="0"/>
        <v xml:space="preserve"> </v>
      </c>
      <c r="E19" s="55"/>
      <c r="F19" s="6"/>
      <c r="G19" s="63"/>
      <c r="H19" s="23" t="s">
        <v>48</v>
      </c>
      <c r="I19" s="24">
        <v>1.53</v>
      </c>
      <c r="J19" s="24">
        <v>-187.5</v>
      </c>
      <c r="K19" s="21"/>
      <c r="L19" s="46" t="s">
        <v>71</v>
      </c>
      <c r="M19" s="24">
        <v>2.7</v>
      </c>
      <c r="N19" s="24">
        <v>170</v>
      </c>
      <c r="O19" s="21"/>
      <c r="P19" s="46" t="s">
        <v>93</v>
      </c>
      <c r="Q19" s="24">
        <v>6</v>
      </c>
      <c r="R19" s="25">
        <v>500</v>
      </c>
      <c r="S19" s="63"/>
      <c r="V19" s="11"/>
      <c r="W19" s="10"/>
      <c r="X19" s="11"/>
      <c r="Y19" s="11"/>
      <c r="Z19" s="11"/>
      <c r="AA19" s="10"/>
    </row>
    <row r="20" spans="1:27" ht="24.75" customHeight="1" x14ac:dyDescent="0.25">
      <c r="A20" s="5"/>
      <c r="B20" s="60">
        <v>10</v>
      </c>
      <c r="C20" s="120"/>
      <c r="D20" s="58" t="str">
        <f t="shared" si="0"/>
        <v xml:space="preserve"> </v>
      </c>
      <c r="E20" s="55"/>
      <c r="F20" s="6"/>
      <c r="G20" s="63"/>
      <c r="H20" s="19" t="s">
        <v>49</v>
      </c>
      <c r="I20" s="20">
        <v>1.57</v>
      </c>
      <c r="J20" s="20">
        <v>-175</v>
      </c>
      <c r="K20" s="21"/>
      <c r="L20" s="50" t="s">
        <v>72</v>
      </c>
      <c r="M20" s="49">
        <v>2.75</v>
      </c>
      <c r="N20" s="49">
        <v>175</v>
      </c>
      <c r="O20" s="21"/>
      <c r="P20" s="45" t="s">
        <v>94</v>
      </c>
      <c r="Q20" s="20">
        <v>6.5</v>
      </c>
      <c r="R20" s="22">
        <v>550</v>
      </c>
      <c r="S20" s="63"/>
      <c r="V20" s="11"/>
      <c r="W20" s="10"/>
      <c r="X20" s="11"/>
      <c r="Y20" s="10"/>
      <c r="Z20" s="11"/>
      <c r="AA20" s="10"/>
    </row>
    <row r="21" spans="1:27" ht="24.75" customHeight="1" x14ac:dyDescent="0.25">
      <c r="A21" s="5"/>
      <c r="B21" s="59">
        <v>11</v>
      </c>
      <c r="C21" s="120"/>
      <c r="D21" s="58" t="str">
        <f t="shared" si="0"/>
        <v xml:space="preserve"> </v>
      </c>
      <c r="E21" s="55"/>
      <c r="F21" s="6"/>
      <c r="G21" s="63"/>
      <c r="H21" s="23" t="s">
        <v>50</v>
      </c>
      <c r="I21" s="24">
        <v>1.6</v>
      </c>
      <c r="J21" s="24">
        <v>-166.7</v>
      </c>
      <c r="K21" s="21"/>
      <c r="L21" s="46" t="s">
        <v>73</v>
      </c>
      <c r="M21" s="24">
        <v>2.8</v>
      </c>
      <c r="N21" s="24">
        <v>180</v>
      </c>
      <c r="O21" s="21"/>
      <c r="P21" s="46" t="s">
        <v>95</v>
      </c>
      <c r="Q21" s="24">
        <v>7</v>
      </c>
      <c r="R21" s="25">
        <v>600</v>
      </c>
      <c r="S21" s="63"/>
      <c r="V21" s="11"/>
      <c r="W21" s="10"/>
      <c r="X21" s="11"/>
      <c r="Y21" s="10"/>
      <c r="Z21" s="11"/>
      <c r="AA21" s="10"/>
    </row>
    <row r="22" spans="1:27" ht="24.75" customHeight="1" x14ac:dyDescent="0.25">
      <c r="A22" s="5"/>
      <c r="B22" s="60">
        <v>12</v>
      </c>
      <c r="C22" s="120"/>
      <c r="D22" s="58" t="str">
        <f t="shared" si="0"/>
        <v xml:space="preserve"> </v>
      </c>
      <c r="E22" s="55"/>
      <c r="F22" s="6"/>
      <c r="G22" s="63"/>
      <c r="H22" s="19" t="s">
        <v>51</v>
      </c>
      <c r="I22" s="20">
        <v>1.62</v>
      </c>
      <c r="J22" s="20">
        <v>-162.5</v>
      </c>
      <c r="K22" s="21"/>
      <c r="L22" s="45" t="s">
        <v>74</v>
      </c>
      <c r="M22" s="20">
        <v>2.88</v>
      </c>
      <c r="N22" s="20">
        <v>187.5</v>
      </c>
      <c r="O22" s="21"/>
      <c r="P22" s="45" t="s">
        <v>96</v>
      </c>
      <c r="Q22" s="20">
        <v>7.5</v>
      </c>
      <c r="R22" s="22">
        <v>650</v>
      </c>
      <c r="S22" s="63"/>
      <c r="V22" s="11"/>
      <c r="W22" s="10"/>
      <c r="X22" s="11"/>
      <c r="Y22" s="10"/>
      <c r="Z22" s="11"/>
      <c r="AA22" s="10"/>
    </row>
    <row r="23" spans="1:27" ht="24.75" customHeight="1" x14ac:dyDescent="0.25">
      <c r="A23" s="5"/>
      <c r="B23" s="59">
        <v>13</v>
      </c>
      <c r="C23" s="120"/>
      <c r="D23" s="58" t="str">
        <f t="shared" si="0"/>
        <v xml:space="preserve"> </v>
      </c>
      <c r="E23" s="55"/>
      <c r="F23" s="6"/>
      <c r="G23" s="63"/>
      <c r="H23" s="23" t="s">
        <v>52</v>
      </c>
      <c r="I23" s="24">
        <v>1.63</v>
      </c>
      <c r="J23" s="24">
        <v>-160</v>
      </c>
      <c r="K23" s="21"/>
      <c r="L23" s="46" t="s">
        <v>75</v>
      </c>
      <c r="M23" s="24">
        <v>2.9</v>
      </c>
      <c r="N23" s="24">
        <v>190</v>
      </c>
      <c r="O23" s="21"/>
      <c r="P23" s="46" t="s">
        <v>97</v>
      </c>
      <c r="Q23" s="24">
        <v>8</v>
      </c>
      <c r="R23" s="25">
        <v>700</v>
      </c>
      <c r="S23" s="63"/>
      <c r="V23" s="11"/>
      <c r="W23" s="12"/>
      <c r="X23" s="11"/>
      <c r="Y23" s="10"/>
      <c r="Z23" s="11"/>
      <c r="AA23" s="10"/>
    </row>
    <row r="24" spans="1:27" ht="26.25" customHeight="1" x14ac:dyDescent="0.25">
      <c r="A24" s="5"/>
      <c r="B24" s="60">
        <v>14</v>
      </c>
      <c r="C24" s="120"/>
      <c r="D24" s="58" t="str">
        <f t="shared" si="0"/>
        <v xml:space="preserve"> </v>
      </c>
      <c r="E24" s="55"/>
      <c r="F24" s="6"/>
      <c r="G24" s="63"/>
      <c r="H24" s="19" t="s">
        <v>53</v>
      </c>
      <c r="I24" s="20">
        <v>1.66</v>
      </c>
      <c r="J24" s="20">
        <v>-150</v>
      </c>
      <c r="K24" s="21"/>
      <c r="L24" s="50" t="s">
        <v>76</v>
      </c>
      <c r="M24" s="49">
        <v>3</v>
      </c>
      <c r="N24" s="49">
        <v>200</v>
      </c>
      <c r="O24" s="21"/>
      <c r="P24" s="45" t="s">
        <v>98</v>
      </c>
      <c r="Q24" s="20">
        <v>8.5</v>
      </c>
      <c r="R24" s="22">
        <v>750</v>
      </c>
      <c r="S24" s="63"/>
      <c r="V24" s="11"/>
      <c r="W24" s="10"/>
      <c r="X24" s="11"/>
      <c r="Y24" s="10"/>
      <c r="Z24" s="11"/>
      <c r="AA24" s="10"/>
    </row>
    <row r="25" spans="1:27" ht="26.25" customHeight="1" thickBot="1" x14ac:dyDescent="0.3">
      <c r="A25" s="5"/>
      <c r="B25" s="59">
        <v>15</v>
      </c>
      <c r="C25" s="121"/>
      <c r="D25" s="58" t="str">
        <f t="shared" si="0"/>
        <v xml:space="preserve"> </v>
      </c>
      <c r="E25" s="56"/>
      <c r="F25" s="6"/>
      <c r="G25" s="63"/>
      <c r="H25" s="23" t="s">
        <v>54</v>
      </c>
      <c r="I25" s="24">
        <v>1.7</v>
      </c>
      <c r="J25" s="24">
        <v>-142.9</v>
      </c>
      <c r="K25" s="21"/>
      <c r="L25" s="46" t="s">
        <v>77</v>
      </c>
      <c r="M25" s="24">
        <v>3.1</v>
      </c>
      <c r="N25" s="24">
        <v>210</v>
      </c>
      <c r="O25" s="21"/>
      <c r="P25" s="46" t="s">
        <v>99</v>
      </c>
      <c r="Q25" s="24">
        <v>9</v>
      </c>
      <c r="R25" s="25">
        <v>800</v>
      </c>
      <c r="S25" s="63"/>
      <c r="V25" s="11"/>
      <c r="W25" s="12"/>
      <c r="X25" s="11"/>
      <c r="Y25" s="10"/>
      <c r="Z25" s="11"/>
      <c r="AA25" s="10"/>
    </row>
    <row r="26" spans="1:27" ht="26.25" customHeight="1" x14ac:dyDescent="0.25">
      <c r="A26" s="5"/>
      <c r="B26" s="354" t="s">
        <v>13</v>
      </c>
      <c r="C26" s="355"/>
      <c r="D26" s="75">
        <f>IFERROR(IF(AND($E$8="y",$D$8&gt;0),$D$52,(D9/D27)+1),"")</f>
        <v>1.5422427035330257</v>
      </c>
      <c r="E26" s="3"/>
      <c r="F26" s="6"/>
      <c r="G26" s="63"/>
      <c r="H26" s="19" t="s">
        <v>55</v>
      </c>
      <c r="I26" s="20">
        <v>1.72</v>
      </c>
      <c r="J26" s="20">
        <v>-137.5</v>
      </c>
      <c r="K26" s="21"/>
      <c r="L26" s="45" t="s">
        <v>32</v>
      </c>
      <c r="M26" s="20">
        <v>3.13</v>
      </c>
      <c r="N26" s="20">
        <v>212.5</v>
      </c>
      <c r="O26" s="21"/>
      <c r="P26" s="45" t="s">
        <v>100</v>
      </c>
      <c r="Q26" s="20">
        <v>9.5</v>
      </c>
      <c r="R26" s="22">
        <v>850</v>
      </c>
      <c r="S26" s="63"/>
      <c r="V26" s="11"/>
      <c r="W26" s="10"/>
      <c r="X26" s="11"/>
      <c r="Y26" s="10"/>
      <c r="Z26" s="11"/>
      <c r="AA26" s="11"/>
    </row>
    <row r="27" spans="1:27" ht="26.25" customHeight="1" thickBot="1" x14ac:dyDescent="0.3">
      <c r="A27" s="5"/>
      <c r="B27" s="352" t="s">
        <v>4</v>
      </c>
      <c r="C27" s="353"/>
      <c r="D27" s="76">
        <f>SUM(D11:D25)</f>
        <v>19.999999999999996</v>
      </c>
      <c r="E27" s="3"/>
      <c r="F27" s="6"/>
      <c r="G27" s="63"/>
      <c r="H27" s="23" t="s">
        <v>56</v>
      </c>
      <c r="I27" s="24">
        <v>1.8</v>
      </c>
      <c r="J27" s="24">
        <v>-125</v>
      </c>
      <c r="K27" s="21"/>
      <c r="L27" s="46" t="s">
        <v>78</v>
      </c>
      <c r="M27" s="24">
        <v>3.2</v>
      </c>
      <c r="N27" s="24">
        <v>220</v>
      </c>
      <c r="O27" s="21"/>
      <c r="P27" s="50" t="s">
        <v>101</v>
      </c>
      <c r="Q27" s="49">
        <v>10</v>
      </c>
      <c r="R27" s="51">
        <v>900</v>
      </c>
      <c r="S27" s="63"/>
      <c r="V27" s="11"/>
      <c r="W27" s="10"/>
      <c r="X27" s="11"/>
      <c r="Y27" s="10"/>
      <c r="Z27" s="11"/>
      <c r="AA27" s="11"/>
    </row>
    <row r="28" spans="1:27" ht="26.25" customHeight="1" x14ac:dyDescent="0.25">
      <c r="A28" s="5"/>
      <c r="B28" s="3"/>
      <c r="C28" s="3"/>
      <c r="D28" s="3"/>
      <c r="E28" s="3"/>
      <c r="F28" s="6"/>
      <c r="G28" s="63"/>
      <c r="H28" s="19" t="s">
        <v>57</v>
      </c>
      <c r="I28" s="20">
        <v>1.83</v>
      </c>
      <c r="J28" s="20">
        <v>-120</v>
      </c>
      <c r="K28" s="21"/>
      <c r="L28" s="50" t="s">
        <v>79</v>
      </c>
      <c r="M28" s="49">
        <v>3.25</v>
      </c>
      <c r="N28" s="49">
        <v>225</v>
      </c>
      <c r="O28" s="21"/>
      <c r="P28" s="45" t="s">
        <v>102</v>
      </c>
      <c r="Q28" s="20">
        <v>11</v>
      </c>
      <c r="R28" s="22">
        <v>1000</v>
      </c>
      <c r="S28" s="63"/>
      <c r="V28" s="11"/>
      <c r="W28" s="10"/>
      <c r="X28" s="11"/>
      <c r="Y28" s="10"/>
      <c r="Z28" s="11"/>
      <c r="AA28" s="11"/>
    </row>
    <row r="29" spans="1:27" ht="26.25" customHeight="1" thickBot="1" x14ac:dyDescent="0.3">
      <c r="A29" s="7"/>
      <c r="B29" s="39"/>
      <c r="C29" s="40" t="s">
        <v>14</v>
      </c>
      <c r="D29" s="41">
        <f>SUMPRODUCT( (C11:C25&lt;&gt;0) / (C11:C25 + (C11:C25=0)))</f>
        <v>0.64840637450199212</v>
      </c>
      <c r="E29" s="8"/>
      <c r="F29" s="9"/>
      <c r="G29" s="63"/>
      <c r="H29" s="26" t="s">
        <v>58</v>
      </c>
      <c r="I29" s="27">
        <v>1.9</v>
      </c>
      <c r="J29" s="27">
        <v>-111.1</v>
      </c>
      <c r="K29" s="28"/>
      <c r="L29" s="47" t="s">
        <v>80</v>
      </c>
      <c r="M29" s="27">
        <v>3.3</v>
      </c>
      <c r="N29" s="27">
        <v>230</v>
      </c>
      <c r="O29" s="28"/>
      <c r="P29" s="47" t="s">
        <v>33</v>
      </c>
      <c r="Q29" s="27">
        <v>51</v>
      </c>
      <c r="R29" s="29">
        <v>5000</v>
      </c>
      <c r="S29" s="63"/>
      <c r="V29" s="11"/>
      <c r="W29" s="10"/>
      <c r="X29" s="11"/>
      <c r="Y29" s="10"/>
      <c r="Z29" s="11"/>
      <c r="AA29" s="11"/>
    </row>
    <row r="30" spans="1:27" ht="26.25" customHeight="1" x14ac:dyDescent="0.25">
      <c r="B30" s="66"/>
      <c r="C30" s="67" t="s">
        <v>15</v>
      </c>
      <c r="D30" s="68">
        <f>1/(1/D29 - 1)</f>
        <v>1.844192634560907</v>
      </c>
      <c r="E30" s="69"/>
      <c r="F30" s="7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V30" s="11"/>
      <c r="W30" s="10"/>
      <c r="X30" s="11"/>
      <c r="Y30" s="10"/>
      <c r="Z30" s="11"/>
      <c r="AA30" s="11"/>
    </row>
    <row r="31" spans="1:27" ht="26.25" customHeight="1" x14ac:dyDescent="0.25">
      <c r="B31" s="71"/>
      <c r="C31" s="65"/>
      <c r="D31" s="65"/>
      <c r="E31" s="65"/>
      <c r="F31" s="65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</row>
    <row r="32" spans="1:27" ht="15.75" thickBot="1" x14ac:dyDescent="0.3">
      <c r="B32" s="72"/>
      <c r="C32" s="73"/>
      <c r="D32" s="73"/>
      <c r="E32" s="73"/>
      <c r="F32" s="73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</row>
    <row r="33" spans="2:7" ht="18.75" x14ac:dyDescent="0.25">
      <c r="B33" s="42" t="s">
        <v>25</v>
      </c>
      <c r="C33" s="42"/>
      <c r="D33" s="42"/>
      <c r="E33" s="42"/>
      <c r="F33" s="42"/>
      <c r="G33" s="43"/>
    </row>
    <row r="34" spans="2:7" x14ac:dyDescent="0.25">
      <c r="B34" s="43" t="s">
        <v>4</v>
      </c>
      <c r="C34" s="43"/>
      <c r="D34" s="43">
        <f>$D$8</f>
        <v>20</v>
      </c>
      <c r="E34" s="43"/>
      <c r="F34" s="43"/>
      <c r="G34" s="43"/>
    </row>
    <row r="35" spans="2:7" x14ac:dyDescent="0.25">
      <c r="B35" s="43"/>
      <c r="C35" s="43" t="s">
        <v>0</v>
      </c>
      <c r="D35" s="43" t="s">
        <v>1</v>
      </c>
      <c r="E35" s="43"/>
      <c r="F35" s="43"/>
      <c r="G35" s="43"/>
    </row>
    <row r="36" spans="2:7" x14ac:dyDescent="0.25">
      <c r="B36" s="43" t="s">
        <v>5</v>
      </c>
      <c r="C36" s="44">
        <f t="shared" ref="C36:C50" si="1">C11</f>
        <v>2.5099999999999998</v>
      </c>
      <c r="D36" s="43">
        <f t="shared" ref="D36:D50" si="2">IF(C36=0," ",(F36/$F$51)*$D$34)</f>
        <v>12.288786482334867</v>
      </c>
      <c r="E36" s="43"/>
      <c r="F36" s="43">
        <f t="shared" ref="F36:F43" si="3">IF(C36=0," ",100/C36)</f>
        <v>39.840637450199203</v>
      </c>
      <c r="G36" s="43"/>
    </row>
    <row r="37" spans="2:7" x14ac:dyDescent="0.25">
      <c r="B37" s="43" t="s">
        <v>6</v>
      </c>
      <c r="C37" s="44">
        <f t="shared" si="1"/>
        <v>4</v>
      </c>
      <c r="D37" s="43">
        <f t="shared" si="2"/>
        <v>7.7112135176651293</v>
      </c>
      <c r="E37" s="43"/>
      <c r="F37" s="43">
        <f t="shared" si="3"/>
        <v>25</v>
      </c>
      <c r="G37" s="43"/>
    </row>
    <row r="38" spans="2:7" x14ac:dyDescent="0.25">
      <c r="B38" s="43" t="s">
        <v>7</v>
      </c>
      <c r="C38" s="44">
        <f t="shared" si="1"/>
        <v>0</v>
      </c>
      <c r="D38" s="43" t="str">
        <f t="shared" si="2"/>
        <v xml:space="preserve"> </v>
      </c>
      <c r="E38" s="43"/>
      <c r="F38" s="43" t="str">
        <f t="shared" si="3"/>
        <v xml:space="preserve"> </v>
      </c>
      <c r="G38" s="43"/>
    </row>
    <row r="39" spans="2:7" x14ac:dyDescent="0.25">
      <c r="B39" s="43" t="s">
        <v>8</v>
      </c>
      <c r="C39" s="44">
        <f t="shared" si="1"/>
        <v>0</v>
      </c>
      <c r="D39" s="43" t="str">
        <f t="shared" si="2"/>
        <v xml:space="preserve"> </v>
      </c>
      <c r="E39" s="43"/>
      <c r="F39" s="43" t="str">
        <f t="shared" si="3"/>
        <v xml:space="preserve"> </v>
      </c>
      <c r="G39" s="43"/>
    </row>
    <row r="40" spans="2:7" x14ac:dyDescent="0.25">
      <c r="B40" s="43" t="s">
        <v>9</v>
      </c>
      <c r="C40" s="44">
        <f t="shared" si="1"/>
        <v>0</v>
      </c>
      <c r="D40" s="43" t="str">
        <f t="shared" si="2"/>
        <v xml:space="preserve"> </v>
      </c>
      <c r="E40" s="43"/>
      <c r="F40" s="43" t="str">
        <f t="shared" si="3"/>
        <v xml:space="preserve"> </v>
      </c>
      <c r="G40" s="43"/>
    </row>
    <row r="41" spans="2:7" x14ac:dyDescent="0.25">
      <c r="B41" s="43" t="s">
        <v>10</v>
      </c>
      <c r="C41" s="44">
        <f t="shared" si="1"/>
        <v>0</v>
      </c>
      <c r="D41" s="43" t="str">
        <f t="shared" si="2"/>
        <v xml:space="preserve"> </v>
      </c>
      <c r="E41" s="43"/>
      <c r="F41" s="43" t="str">
        <f t="shared" si="3"/>
        <v xml:space="preserve"> </v>
      </c>
      <c r="G41" s="43"/>
    </row>
    <row r="42" spans="2:7" x14ac:dyDescent="0.25">
      <c r="B42" s="43" t="s">
        <v>11</v>
      </c>
      <c r="C42" s="44">
        <f t="shared" si="1"/>
        <v>0</v>
      </c>
      <c r="D42" s="43" t="str">
        <f t="shared" si="2"/>
        <v xml:space="preserve"> </v>
      </c>
      <c r="E42" s="43"/>
      <c r="F42" s="43" t="str">
        <f t="shared" si="3"/>
        <v xml:space="preserve"> </v>
      </c>
      <c r="G42" s="43"/>
    </row>
    <row r="43" spans="2:7" x14ac:dyDescent="0.25">
      <c r="B43" s="43" t="s">
        <v>12</v>
      </c>
      <c r="C43" s="44">
        <f t="shared" si="1"/>
        <v>0</v>
      </c>
      <c r="D43" s="43" t="str">
        <f t="shared" si="2"/>
        <v xml:space="preserve"> </v>
      </c>
      <c r="E43" s="43"/>
      <c r="F43" s="43" t="str">
        <f t="shared" si="3"/>
        <v xml:space="preserve"> </v>
      </c>
      <c r="G43" s="43"/>
    </row>
    <row r="44" spans="2:7" x14ac:dyDescent="0.25">
      <c r="B44" s="43" t="s">
        <v>16</v>
      </c>
      <c r="C44" s="44">
        <f t="shared" si="1"/>
        <v>0</v>
      </c>
      <c r="D44" s="43" t="str">
        <f t="shared" si="2"/>
        <v xml:space="preserve"> </v>
      </c>
      <c r="E44" s="43"/>
      <c r="F44" s="43"/>
      <c r="G44" s="43"/>
    </row>
    <row r="45" spans="2:7" x14ac:dyDescent="0.25">
      <c r="B45" s="43" t="s">
        <v>17</v>
      </c>
      <c r="C45" s="44">
        <f t="shared" si="1"/>
        <v>0</v>
      </c>
      <c r="D45" s="43" t="str">
        <f t="shared" si="2"/>
        <v xml:space="preserve"> </v>
      </c>
      <c r="E45" s="43"/>
      <c r="F45" s="43"/>
      <c r="G45" s="43"/>
    </row>
    <row r="46" spans="2:7" x14ac:dyDescent="0.25">
      <c r="B46" s="43" t="s">
        <v>18</v>
      </c>
      <c r="C46" s="44">
        <f t="shared" si="1"/>
        <v>0</v>
      </c>
      <c r="D46" s="43" t="str">
        <f t="shared" si="2"/>
        <v xml:space="preserve"> </v>
      </c>
      <c r="E46" s="43"/>
      <c r="F46" s="43"/>
      <c r="G46" s="43"/>
    </row>
    <row r="47" spans="2:7" x14ac:dyDescent="0.25">
      <c r="B47" s="43" t="s">
        <v>19</v>
      </c>
      <c r="C47" s="44">
        <f t="shared" si="1"/>
        <v>0</v>
      </c>
      <c r="D47" s="43" t="str">
        <f t="shared" si="2"/>
        <v xml:space="preserve"> </v>
      </c>
      <c r="E47" s="43"/>
      <c r="F47" s="43"/>
      <c r="G47" s="43"/>
    </row>
    <row r="48" spans="2:7" x14ac:dyDescent="0.25">
      <c r="B48" s="43" t="s">
        <v>20</v>
      </c>
      <c r="C48" s="44">
        <f t="shared" si="1"/>
        <v>0</v>
      </c>
      <c r="D48" s="43" t="str">
        <f t="shared" si="2"/>
        <v xml:space="preserve"> </v>
      </c>
      <c r="E48" s="43"/>
      <c r="F48" s="43"/>
      <c r="G48" s="43"/>
    </row>
    <row r="49" spans="2:7" x14ac:dyDescent="0.25">
      <c r="B49" s="43" t="s">
        <v>21</v>
      </c>
      <c r="C49" s="44">
        <f t="shared" si="1"/>
        <v>0</v>
      </c>
      <c r="D49" s="43" t="str">
        <f t="shared" si="2"/>
        <v xml:space="preserve"> </v>
      </c>
      <c r="E49" s="43"/>
      <c r="F49" s="43"/>
      <c r="G49" s="43"/>
    </row>
    <row r="50" spans="2:7" x14ac:dyDescent="0.25">
      <c r="B50" s="43" t="s">
        <v>22</v>
      </c>
      <c r="C50" s="44">
        <f t="shared" si="1"/>
        <v>0</v>
      </c>
      <c r="D50" s="43" t="str">
        <f t="shared" si="2"/>
        <v xml:space="preserve"> </v>
      </c>
      <c r="E50" s="43"/>
      <c r="F50" s="43"/>
      <c r="G50" s="43"/>
    </row>
    <row r="51" spans="2:7" x14ac:dyDescent="0.25">
      <c r="B51" s="43" t="str">
        <f>IF(F51&gt;=100,"!!!!!No profit on this Bet !!!!!"," ")</f>
        <v xml:space="preserve"> </v>
      </c>
      <c r="C51" s="43"/>
      <c r="D51" s="43"/>
      <c r="E51" s="43"/>
      <c r="F51" s="43">
        <f>SUM(F36:F43)</f>
        <v>64.84063745019921</v>
      </c>
      <c r="G51" s="43"/>
    </row>
    <row r="52" spans="2:7" x14ac:dyDescent="0.25">
      <c r="B52" s="43" t="s">
        <v>13</v>
      </c>
      <c r="C52" s="43"/>
      <c r="D52" s="43">
        <f>(D53/D34)+1</f>
        <v>1.5422427035330257</v>
      </c>
      <c r="E52" s="43"/>
      <c r="F52" s="43"/>
      <c r="G52" s="43"/>
    </row>
    <row r="53" spans="2:7" x14ac:dyDescent="0.25">
      <c r="B53" s="43" t="s">
        <v>2</v>
      </c>
      <c r="C53" s="43"/>
      <c r="D53" s="43">
        <f>(D36*C36)-D34</f>
        <v>10.844854070660514</v>
      </c>
      <c r="E53" s="43"/>
      <c r="F53" s="43"/>
      <c r="G53" s="43"/>
    </row>
    <row r="54" spans="2:7" x14ac:dyDescent="0.25">
      <c r="B54" s="43"/>
      <c r="C54" s="43" t="s">
        <v>14</v>
      </c>
      <c r="D54" s="43">
        <f>SUMPRODUCT( (C36:C43&lt;&gt;0) / (C36:C43 + (C36:C43=0)))</f>
        <v>0.64840637450199212</v>
      </c>
      <c r="E54" s="43"/>
      <c r="F54" s="43"/>
      <c r="G54" s="43"/>
    </row>
    <row r="55" spans="2:7" x14ac:dyDescent="0.25">
      <c r="B55" s="43"/>
      <c r="C55" s="43" t="s">
        <v>15</v>
      </c>
      <c r="D55" s="43">
        <f>1/(1/D54 - 1)</f>
        <v>1.844192634560907</v>
      </c>
      <c r="E55" s="43"/>
      <c r="F55" s="43"/>
      <c r="G55" s="43"/>
    </row>
  </sheetData>
  <sheetProtection algorithmName="SHA-512" hashValue="/faIiW9TD3f0TzNYUEWEt7SWyslXlZvlU1qeJ13p4Cm4lzs0sEnenKQpgP0RES9vRJASx0OYFySvFSJWtISOsg==" saltValue="JI5WPqRBI813D3Lfex74wQ==" spinCount="100000" sheet="1"/>
  <mergeCells count="6">
    <mergeCell ref="B7:D7"/>
    <mergeCell ref="B8:C8"/>
    <mergeCell ref="B9:C9"/>
    <mergeCell ref="H4:J4"/>
    <mergeCell ref="B27:C27"/>
    <mergeCell ref="B26:C26"/>
  </mergeCells>
  <pageMargins left="0.7" right="0.7" top="0.75" bottom="0.75" header="0.3" footer="0.3"/>
  <pageSetup paperSize="9" orientation="portrait" r:id="rId1"/>
  <ignoredErrors>
    <ignoredError sqref="H12 H16 H19 H22" twoDigitTextYear="1"/>
    <ignoredError sqref="D30 D52:D53 D55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20C45-194E-4DE4-BBB7-AE27757A7B2C}">
  <sheetPr codeName="Sheet6">
    <tabColor rgb="FFFFFF00"/>
  </sheetPr>
  <dimension ref="A1:DB115"/>
  <sheetViews>
    <sheetView showGridLines="0" tabSelected="1" workbookViewId="0">
      <selection activeCell="E19" sqref="E19"/>
    </sheetView>
  </sheetViews>
  <sheetFormatPr defaultColWidth="9" defaultRowHeight="15" x14ac:dyDescent="0.25"/>
  <cols>
    <col min="1" max="1" width="4.85546875" style="238" customWidth="1"/>
    <col min="2" max="2" width="13.140625" style="238" customWidth="1"/>
    <col min="3" max="3" width="14.42578125" style="238" customWidth="1"/>
    <col min="4" max="4" width="24.7109375" style="238" customWidth="1"/>
    <col min="5" max="5" width="38.85546875" style="238" customWidth="1"/>
    <col min="6" max="6" width="10.85546875" style="233" customWidth="1"/>
    <col min="7" max="7" width="11.7109375" style="238" customWidth="1"/>
    <col min="8" max="8" width="11" style="238" customWidth="1"/>
    <col min="9" max="9" width="0.140625" style="238" customWidth="1"/>
    <col min="10" max="10" width="6.85546875" style="233" customWidth="1"/>
    <col min="11" max="11" width="11" style="233" customWidth="1"/>
    <col min="12" max="12" width="2.5703125" style="233" customWidth="1"/>
    <col min="13" max="13" width="10.85546875" style="233" customWidth="1"/>
    <col min="14" max="14" width="3" style="233" customWidth="1"/>
    <col min="15" max="15" width="14.140625" style="233" customWidth="1"/>
    <col min="16" max="19" width="14.140625" style="233" hidden="1" customWidth="1"/>
    <col min="20" max="20" width="19.42578125" style="233" customWidth="1"/>
    <col min="21" max="22" width="18.28515625" style="233" hidden="1" customWidth="1"/>
    <col min="23" max="23" width="10.42578125" style="237" customWidth="1"/>
    <col min="24" max="46" width="6.85546875" style="236" customWidth="1"/>
    <col min="47" max="67" width="6.85546875" style="235" customWidth="1"/>
    <col min="68" max="81" width="9.140625" style="235" customWidth="1"/>
    <col min="82" max="106" width="9.140625" style="234" customWidth="1"/>
    <col min="107" max="16384" width="9" style="233"/>
  </cols>
  <sheetData>
    <row r="1" spans="1:106" ht="15.75" thickBot="1" x14ac:dyDescent="0.3">
      <c r="A1" s="327"/>
      <c r="B1" s="326"/>
      <c r="C1" s="325"/>
      <c r="D1" s="325"/>
      <c r="E1" s="368"/>
      <c r="F1" s="368"/>
      <c r="G1" s="368"/>
      <c r="H1" s="368"/>
      <c r="I1" s="368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3"/>
      <c r="U1" s="322"/>
      <c r="V1" s="322"/>
    </row>
    <row r="2" spans="1:106" ht="15.75" customHeight="1" thickBot="1" x14ac:dyDescent="0.3">
      <c r="A2" s="300"/>
      <c r="B2" s="240"/>
      <c r="C2" s="240"/>
      <c r="D2" s="240"/>
      <c r="E2" s="240"/>
      <c r="F2" s="239"/>
      <c r="G2" s="240"/>
      <c r="H2" s="240"/>
      <c r="I2" s="240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305"/>
      <c r="U2" s="239"/>
      <c r="V2" s="239"/>
      <c r="AE2" s="236" t="s">
        <v>146</v>
      </c>
    </row>
    <row r="3" spans="1:106" ht="21.75" customHeight="1" thickBot="1" x14ac:dyDescent="0.3">
      <c r="A3" s="300"/>
      <c r="B3" s="240"/>
      <c r="C3" s="240"/>
      <c r="D3" s="240"/>
      <c r="E3" s="321" t="s">
        <v>170</v>
      </c>
      <c r="F3" s="320" t="s">
        <v>161</v>
      </c>
      <c r="G3" s="240"/>
      <c r="H3" s="319" t="s">
        <v>183</v>
      </c>
      <c r="I3" s="240"/>
      <c r="J3" s="239"/>
      <c r="K3" s="303">
        <v>1</v>
      </c>
      <c r="L3" s="314" t="s">
        <v>113</v>
      </c>
      <c r="M3" s="318" t="s">
        <v>114</v>
      </c>
      <c r="N3" s="239"/>
      <c r="O3" s="317"/>
      <c r="P3" s="317"/>
      <c r="Q3" s="317"/>
      <c r="R3" s="317"/>
      <c r="S3" s="317"/>
      <c r="T3" s="316"/>
      <c r="U3" s="239"/>
      <c r="V3" s="239"/>
      <c r="AC3" s="236" t="s">
        <v>169</v>
      </c>
      <c r="AE3" s="236" t="s">
        <v>169</v>
      </c>
      <c r="AG3" s="236" t="s">
        <v>142</v>
      </c>
      <c r="AH3" s="236">
        <f>SUM(L4:M4)</f>
        <v>4</v>
      </c>
    </row>
    <row r="4" spans="1:106" ht="21" customHeight="1" thickBot="1" x14ac:dyDescent="0.3">
      <c r="A4" s="300"/>
      <c r="B4" s="240"/>
      <c r="C4" s="240"/>
      <c r="D4" s="240"/>
      <c r="E4" s="240"/>
      <c r="F4" s="315" t="s">
        <v>106</v>
      </c>
      <c r="G4" s="213"/>
      <c r="H4" s="369" t="s">
        <v>115</v>
      </c>
      <c r="I4" s="370"/>
      <c r="J4" s="308">
        <v>1.6</v>
      </c>
      <c r="K4" s="314" t="s">
        <v>116</v>
      </c>
      <c r="L4" s="303">
        <v>1</v>
      </c>
      <c r="M4" s="313">
        <v>3</v>
      </c>
      <c r="N4" s="239"/>
      <c r="O4" s="312"/>
      <c r="P4" s="239"/>
      <c r="Q4" s="239"/>
      <c r="R4" s="239"/>
      <c r="S4" s="239"/>
      <c r="T4" s="305"/>
      <c r="U4" s="239"/>
      <c r="V4" s="239"/>
      <c r="AC4" s="236" t="s">
        <v>168</v>
      </c>
      <c r="AE4" s="236" t="s">
        <v>168</v>
      </c>
      <c r="AG4" s="236" t="s">
        <v>167</v>
      </c>
    </row>
    <row r="5" spans="1:106" ht="21" customHeight="1" thickBot="1" x14ac:dyDescent="0.3">
      <c r="A5" s="300"/>
      <c r="B5" s="240"/>
      <c r="C5" s="240"/>
      <c r="D5" s="240"/>
      <c r="E5" s="240"/>
      <c r="F5" s="310" t="s">
        <v>166</v>
      </c>
      <c r="G5" s="311">
        <v>80</v>
      </c>
      <c r="H5" s="371" t="s">
        <v>117</v>
      </c>
      <c r="I5" s="372"/>
      <c r="J5" s="373"/>
      <c r="K5" s="308">
        <v>2</v>
      </c>
      <c r="L5" s="307" t="s">
        <v>118</v>
      </c>
      <c r="M5" s="303">
        <v>100</v>
      </c>
      <c r="N5" s="306" t="s">
        <v>162</v>
      </c>
      <c r="O5" s="305" t="s">
        <v>165</v>
      </c>
      <c r="P5" s="239"/>
      <c r="Q5" s="239"/>
      <c r="R5" s="239"/>
      <c r="S5" s="239"/>
      <c r="T5" s="305"/>
      <c r="U5" s="239"/>
      <c r="V5" s="239"/>
      <c r="AG5" s="236" t="s">
        <v>164</v>
      </c>
    </row>
    <row r="6" spans="1:106" ht="21" customHeight="1" thickBot="1" x14ac:dyDescent="0.3">
      <c r="A6" s="300"/>
      <c r="B6" s="240"/>
      <c r="C6" s="240"/>
      <c r="D6" s="240"/>
      <c r="E6" s="240"/>
      <c r="F6" s="310" t="s">
        <v>163</v>
      </c>
      <c r="G6" s="309">
        <f>$G$4/$G$5</f>
        <v>0</v>
      </c>
      <c r="H6" s="371" t="s">
        <v>119</v>
      </c>
      <c r="I6" s="372"/>
      <c r="J6" s="308">
        <v>1.68</v>
      </c>
      <c r="K6" s="303"/>
      <c r="L6" s="307" t="s">
        <v>118</v>
      </c>
      <c r="M6" s="303">
        <v>0</v>
      </c>
      <c r="N6" s="306" t="s">
        <v>162</v>
      </c>
      <c r="O6" s="305" t="s">
        <v>161</v>
      </c>
      <c r="P6" s="239"/>
      <c r="Q6" s="239"/>
      <c r="R6" s="239"/>
      <c r="S6" s="239"/>
      <c r="T6" s="305"/>
      <c r="U6" s="239"/>
      <c r="V6" s="239"/>
    </row>
    <row r="7" spans="1:106" ht="21" customHeight="1" thickBot="1" x14ac:dyDescent="0.3">
      <c r="A7" s="300"/>
      <c r="B7" s="240"/>
      <c r="C7" s="240"/>
      <c r="D7" s="240"/>
      <c r="E7" s="240"/>
      <c r="F7" s="299" t="s">
        <v>120</v>
      </c>
      <c r="G7" s="304">
        <v>5</v>
      </c>
      <c r="H7" s="371" t="s">
        <v>121</v>
      </c>
      <c r="I7" s="372"/>
      <c r="J7" s="373"/>
      <c r="K7" s="303">
        <v>1.67</v>
      </c>
      <c r="L7" s="302" t="s">
        <v>122</v>
      </c>
      <c r="M7" s="301"/>
      <c r="N7" s="295" t="s">
        <v>182</v>
      </c>
      <c r="O7" s="294">
        <f>SUM(O13:O114)</f>
        <v>0</v>
      </c>
      <c r="P7" s="293"/>
      <c r="Q7" s="293"/>
      <c r="R7" s="293"/>
      <c r="S7" s="293"/>
      <c r="T7" s="292"/>
      <c r="U7" s="239"/>
      <c r="V7" s="239"/>
    </row>
    <row r="8" spans="1:106" ht="21" customHeight="1" thickBot="1" x14ac:dyDescent="0.3">
      <c r="A8" s="300"/>
      <c r="B8" s="374" t="s">
        <v>194</v>
      </c>
      <c r="C8" s="374"/>
      <c r="D8" s="374"/>
      <c r="E8" s="375"/>
      <c r="F8" s="299" t="s">
        <v>123</v>
      </c>
      <c r="G8" s="298">
        <f>IF($F$3="NO",($G$4/$G$5)*$G$7,IF($F$3="YES",($G$4/100)*$G$7,0))</f>
        <v>0</v>
      </c>
      <c r="H8" s="376" t="s">
        <v>181</v>
      </c>
      <c r="I8" s="377"/>
      <c r="J8" s="378"/>
      <c r="K8" s="297">
        <v>25</v>
      </c>
      <c r="L8" s="296" t="s">
        <v>180</v>
      </c>
      <c r="M8" s="294">
        <f>G4/100*K8</f>
        <v>0</v>
      </c>
      <c r="N8" s="295" t="s">
        <v>179</v>
      </c>
      <c r="O8" s="294" t="e">
        <f>Z10</f>
        <v>#DIV/0!</v>
      </c>
      <c r="P8" s="293"/>
      <c r="Q8" s="293"/>
      <c r="R8" s="293"/>
      <c r="S8" s="293"/>
      <c r="T8" s="292"/>
      <c r="U8" s="239"/>
      <c r="V8" s="239"/>
      <c r="X8" s="236" t="s">
        <v>178</v>
      </c>
    </row>
    <row r="9" spans="1:106" ht="21" customHeight="1" thickBot="1" x14ac:dyDescent="0.3">
      <c r="A9" s="291"/>
      <c r="B9" s="289"/>
      <c r="C9" s="289"/>
      <c r="D9" s="289"/>
      <c r="E9" s="289"/>
      <c r="F9" s="289"/>
      <c r="G9" s="290"/>
      <c r="H9" s="289"/>
      <c r="I9" s="289"/>
      <c r="J9" s="289"/>
      <c r="K9" s="288">
        <f>G4/100*K8</f>
        <v>0</v>
      </c>
      <c r="L9" s="287"/>
      <c r="M9" s="286">
        <f>0-K9</f>
        <v>0</v>
      </c>
      <c r="N9" s="285"/>
      <c r="O9" s="285"/>
      <c r="P9" s="285"/>
      <c r="Q9" s="285"/>
      <c r="R9" s="285"/>
      <c r="S9" s="285"/>
      <c r="T9" s="284"/>
      <c r="U9" s="239"/>
      <c r="V9" s="239"/>
    </row>
    <row r="10" spans="1:106" ht="21" customHeight="1" thickBot="1" x14ac:dyDescent="0.3">
      <c r="A10" s="240"/>
      <c r="B10" s="356" t="s">
        <v>125</v>
      </c>
      <c r="C10" s="357"/>
      <c r="D10" s="357"/>
      <c r="E10" s="357"/>
      <c r="F10" s="357"/>
      <c r="G10" s="357"/>
      <c r="H10" s="357"/>
      <c r="I10" s="357"/>
      <c r="J10" s="358"/>
      <c r="K10" s="359" t="s">
        <v>126</v>
      </c>
      <c r="L10" s="360"/>
      <c r="M10" s="360"/>
      <c r="N10" s="360"/>
      <c r="O10" s="360"/>
      <c r="P10" s="360"/>
      <c r="Q10" s="360"/>
      <c r="R10" s="360"/>
      <c r="S10" s="360"/>
      <c r="T10" s="361"/>
      <c r="U10" s="239"/>
      <c r="V10" s="239"/>
      <c r="Z10" s="236" t="e">
        <f>$O$7/$G$4*100</f>
        <v>#DIV/0!</v>
      </c>
      <c r="AL10" s="236" t="s">
        <v>153</v>
      </c>
      <c r="AM10" s="241">
        <f>SUM(O13:O114)</f>
        <v>0</v>
      </c>
    </row>
    <row r="11" spans="1:106" s="238" customFormat="1" ht="18" customHeight="1" thickBot="1" x14ac:dyDescent="0.3">
      <c r="A11" s="259"/>
      <c r="B11" s="362"/>
      <c r="C11" s="363"/>
      <c r="D11" s="363"/>
      <c r="E11" s="363"/>
      <c r="F11" s="363"/>
      <c r="G11" s="363"/>
      <c r="H11" s="363"/>
      <c r="I11" s="364"/>
      <c r="J11" s="283"/>
      <c r="K11" s="365"/>
      <c r="L11" s="366"/>
      <c r="M11" s="366"/>
      <c r="N11" s="366"/>
      <c r="O11" s="366"/>
      <c r="P11" s="366"/>
      <c r="Q11" s="366"/>
      <c r="R11" s="366"/>
      <c r="S11" s="366"/>
      <c r="T11" s="367"/>
      <c r="U11" s="240"/>
      <c r="V11" s="240"/>
      <c r="W11" s="237"/>
      <c r="X11" s="237"/>
      <c r="Y11" s="282">
        <f>$G$4+$O$7</f>
        <v>0</v>
      </c>
      <c r="Z11" s="281" t="e">
        <f>Y11/G4</f>
        <v>#DIV/0!</v>
      </c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 t="s">
        <v>150</v>
      </c>
      <c r="AM11" s="244" t="e">
        <f>AM10/G4*100</f>
        <v>#DIV/0!</v>
      </c>
      <c r="AN11" s="237"/>
      <c r="AO11" s="237"/>
      <c r="AP11" s="237"/>
      <c r="AQ11" s="237"/>
      <c r="AR11" s="237"/>
      <c r="AS11" s="237"/>
      <c r="AT11" s="237"/>
      <c r="AU11" s="280"/>
      <c r="AV11" s="280"/>
      <c r="AW11" s="280"/>
      <c r="AX11" s="280"/>
      <c r="AY11" s="280"/>
      <c r="AZ11" s="280"/>
      <c r="BA11" s="280"/>
      <c r="BB11" s="280"/>
      <c r="BC11" s="280"/>
      <c r="BD11" s="280"/>
      <c r="BE11" s="280"/>
      <c r="BF11" s="280"/>
      <c r="BG11" s="280"/>
      <c r="BH11" s="280"/>
      <c r="BI11" s="280"/>
      <c r="BJ11" s="280"/>
      <c r="BK11" s="280"/>
      <c r="BL11" s="280"/>
      <c r="BM11" s="280"/>
      <c r="BN11" s="280"/>
      <c r="BO11" s="280"/>
      <c r="BP11" s="280"/>
      <c r="BQ11" s="280"/>
      <c r="BR11" s="280"/>
      <c r="BS11" s="280"/>
      <c r="BT11" s="280"/>
      <c r="BU11" s="280"/>
      <c r="BV11" s="280"/>
      <c r="BW11" s="280"/>
      <c r="BX11" s="280"/>
      <c r="BY11" s="280"/>
      <c r="BZ11" s="280"/>
      <c r="CA11" s="280"/>
      <c r="CB11" s="280"/>
      <c r="CC11" s="280"/>
      <c r="CD11" s="279"/>
      <c r="CE11" s="279"/>
      <c r="CF11" s="279"/>
      <c r="CG11" s="279"/>
      <c r="CH11" s="279"/>
      <c r="CI11" s="279"/>
      <c r="CJ11" s="279"/>
      <c r="CK11" s="279"/>
      <c r="CL11" s="279"/>
      <c r="CM11" s="279"/>
      <c r="CN11" s="279"/>
      <c r="CO11" s="279"/>
      <c r="CP11" s="279"/>
      <c r="CQ11" s="279"/>
      <c r="CR11" s="279"/>
      <c r="CS11" s="279"/>
      <c r="CT11" s="279"/>
      <c r="CU11" s="279"/>
      <c r="CV11" s="279"/>
      <c r="CW11" s="279"/>
      <c r="CX11" s="279"/>
      <c r="CY11" s="279"/>
      <c r="CZ11" s="279"/>
      <c r="DA11" s="279"/>
      <c r="DB11" s="279"/>
    </row>
    <row r="12" spans="1:106" ht="19.5" customHeight="1" thickBot="1" x14ac:dyDescent="0.3">
      <c r="A12" s="259"/>
      <c r="B12" s="277" t="s">
        <v>177</v>
      </c>
      <c r="C12" s="329" t="s">
        <v>129</v>
      </c>
      <c r="D12" s="329" t="s">
        <v>149</v>
      </c>
      <c r="E12" s="328" t="s">
        <v>176</v>
      </c>
      <c r="F12" s="278" t="s">
        <v>130</v>
      </c>
      <c r="G12" s="277" t="s">
        <v>131</v>
      </c>
      <c r="H12" s="277" t="s">
        <v>1</v>
      </c>
      <c r="I12" s="276"/>
      <c r="J12" s="275"/>
      <c r="K12" s="273" t="s">
        <v>128</v>
      </c>
      <c r="L12" s="274"/>
      <c r="M12" s="273" t="s">
        <v>0</v>
      </c>
      <c r="N12" s="272"/>
      <c r="O12" s="271" t="s">
        <v>132</v>
      </c>
      <c r="P12" s="269" t="s">
        <v>4</v>
      </c>
      <c r="Q12" s="269" t="s">
        <v>175</v>
      </c>
      <c r="R12" s="269" t="s">
        <v>174</v>
      </c>
      <c r="S12" s="269" t="s">
        <v>2</v>
      </c>
      <c r="T12" s="270" t="s">
        <v>173</v>
      </c>
      <c r="U12" s="269" t="s">
        <v>172</v>
      </c>
      <c r="V12" s="269"/>
      <c r="AC12" s="237"/>
      <c r="AD12" s="237"/>
      <c r="AE12" s="237"/>
      <c r="AF12" s="237"/>
      <c r="AH12" s="268" t="s">
        <v>142</v>
      </c>
      <c r="AI12" s="236" t="s">
        <v>141</v>
      </c>
      <c r="AJ12" s="237" t="s">
        <v>138</v>
      </c>
    </row>
    <row r="13" spans="1:106" ht="21" customHeight="1" thickBot="1" x14ac:dyDescent="0.3">
      <c r="A13" s="259">
        <v>1</v>
      </c>
      <c r="B13" s="263"/>
      <c r="C13" s="162"/>
      <c r="D13" s="161"/>
      <c r="E13" s="161"/>
      <c r="F13" s="258" t="s">
        <v>142</v>
      </c>
      <c r="G13" s="257">
        <f>P13</f>
        <v>1</v>
      </c>
      <c r="H13" s="267">
        <f>IFERROR(IF(G13="","",IF(G13&gt;0,$G$6*G13,"""")),"")</f>
        <v>0</v>
      </c>
      <c r="I13" s="255">
        <f t="shared" ref="I13:I44" si="0">IF(G13="","",IF(F13="WIN",H13,IF(F13="SPLIT",H13/$AH$3*$L$4,IF(F13="MULTI",H13/2,""))))</f>
        <v>0</v>
      </c>
      <c r="J13" s="254">
        <f t="shared" ref="J13:J44" si="1">IF(F13="","",IF(F13="WIN",0,IF(AND(F13="WIN",G13=2),"",IF(F13="SPLIT",H13/$AH$3*$M$4,IF(F13="MULTI",H13/2,0)))))</f>
        <v>0</v>
      </c>
      <c r="K13" s="164"/>
      <c r="L13" s="266" t="s">
        <v>146</v>
      </c>
      <c r="M13" s="232"/>
      <c r="N13" s="251">
        <v>0</v>
      </c>
      <c r="O13" s="265" t="str">
        <f t="shared" ref="O13:O44" si="2">IF(AJ13=0,"",AJ13)</f>
        <v/>
      </c>
      <c r="P13" s="250">
        <v>1</v>
      </c>
      <c r="Q13" s="250" t="str">
        <f t="shared" ref="Q13:Q44" si="3">IF(K13="Win",0,IF(K13="Debit",P13,""))</f>
        <v/>
      </c>
      <c r="R13" s="248" t="str">
        <f>IF(K13="win",U13*M13,IF(K13="Debit",0,""))</f>
        <v/>
      </c>
      <c r="S13" s="248" t="str">
        <f t="shared" ref="S13:S44" si="4">IF(K13="win",R13-P13,IF(K13="debit",0,""))</f>
        <v/>
      </c>
      <c r="T13" s="264" t="str">
        <f>IF(Q13="","",IF(Q13=0,U13,IF(Q13&gt;0,U13+1,"")))</f>
        <v/>
      </c>
      <c r="U13" s="248">
        <v>1</v>
      </c>
      <c r="V13" s="247" t="str">
        <f t="shared" ref="V13:V44" si="5">IF(U13="","",IF(AND(K13="win",G13=1),1,IF(AND(K13="win",U13&lt;=T13),U13+1,IF(AND(K13="win",U13&gt;T13),T13+1,IF(K13="debit",G13+1,"")))))</f>
        <v/>
      </c>
      <c r="W13" s="246" t="str">
        <f>IF(AB13&gt;$G$8,"JOB DONE",IF(AQ14&gt;$K$8,"STOP",""))</f>
        <v/>
      </c>
      <c r="X13" s="245">
        <f>IF(OR(W13="JOB DONE",W13="STOP"),1,0)</f>
        <v>0</v>
      </c>
      <c r="Y13" s="244">
        <f>IF(O13="",0,O13/G8)</f>
        <v>0</v>
      </c>
      <c r="AA13" s="241">
        <f t="shared" ref="AA13:AA44" si="6">SUM(AH13:AI13)</f>
        <v>0</v>
      </c>
      <c r="AB13" s="241">
        <f>IF(O13="",0,AA13)</f>
        <v>0</v>
      </c>
      <c r="AC13" s="236">
        <f>G13</f>
        <v>1</v>
      </c>
      <c r="AD13" s="243"/>
      <c r="AE13" s="236">
        <f t="shared" ref="AE13:AE44" si="7">IF(AND(AC13&lt;$AH$3,F13="Split"),$AH$3,0)</f>
        <v>0</v>
      </c>
      <c r="AG13" s="236" t="str">
        <f t="shared" ref="AG13:AG44" si="8">IF(OR(F13="Win",F13="Split",F13="Multi"),F13,"")</f>
        <v>WIN</v>
      </c>
      <c r="AH13" s="241" t="str">
        <f t="shared" ref="AH13:AH44" si="9">IFERROR(IF(OR(M13="",N13=""),"",(IF(K13="NB",0,IF(K13="WIN",(I13*M13)-I13,0-I13)))),"")</f>
        <v/>
      </c>
      <c r="AI13" s="241" t="str">
        <f t="shared" ref="AI13:AI44" si="10">IFERROR(IF(OR(M13="",N13=""),"",IF(L13="NB",0,IF(L13="WIN",(J13*N13)-J13,0-J13))),"")</f>
        <v/>
      </c>
      <c r="AJ13" s="241">
        <f t="shared" ref="AJ13:AJ44" si="11">SUM(AH13:AI13)</f>
        <v>0</v>
      </c>
      <c r="AK13" s="237" t="str">
        <f t="shared" ref="AK13:AK44" si="12">IF(AJ13&gt;0,"Y","N")</f>
        <v>N</v>
      </c>
      <c r="AL13" s="243">
        <f t="shared" ref="AL13:AL44" si="13">IF(AK13="N",1,IF(AND(AK13="y",AG13="WIN",M13&gt;=$K$5),0-$M$5,IF(AND(AK13="y",AG13="WIN",M13&gt;=$J$6,M13&lt;=$K$6),0-$M$6,IF(AND(AK13="y",AG13="WIN",M13&lt;=$K$7),0,IF(AND(AK13="y",AG13="Split"),0-$M$5,IF(AND(AK13="y",AG13="MULTI"),0-$M$6,0))))))</f>
        <v>1</v>
      </c>
      <c r="AM13" s="242"/>
      <c r="AN13" s="236">
        <v>1</v>
      </c>
      <c r="AO13" s="236">
        <v>1</v>
      </c>
      <c r="AP13" s="241"/>
    </row>
    <row r="14" spans="1:106" ht="21" customHeight="1" thickBot="1" x14ac:dyDescent="0.3">
      <c r="A14" s="259">
        <v>2</v>
      </c>
      <c r="B14" s="263"/>
      <c r="C14" s="162"/>
      <c r="D14" s="161"/>
      <c r="E14" s="161"/>
      <c r="F14" s="258" t="s">
        <v>142</v>
      </c>
      <c r="G14" s="257" t="str">
        <f t="shared" ref="G14:G45" si="14">IF(OR(W13="Job Done",W13="Stop"),W13,IF(V13="","",V13))</f>
        <v/>
      </c>
      <c r="H14" s="262" t="str">
        <f t="shared" ref="H14:H45" si="15">IF(OR(G14="JOB DONE",G14="STOP"),"",IF(G14="","",IF(G14&gt;0,$G$6*G14,"")))</f>
        <v/>
      </c>
      <c r="I14" s="255" t="str">
        <f t="shared" si="0"/>
        <v/>
      </c>
      <c r="J14" s="254">
        <f t="shared" si="1"/>
        <v>0</v>
      </c>
      <c r="K14" s="261"/>
      <c r="L14" s="252" t="s">
        <v>146</v>
      </c>
      <c r="M14" s="231"/>
      <c r="N14" s="251">
        <v>0</v>
      </c>
      <c r="O14" s="260" t="str">
        <f t="shared" si="2"/>
        <v/>
      </c>
      <c r="P14" s="250" t="str">
        <f t="shared" ref="P14:P45" si="16">G14</f>
        <v/>
      </c>
      <c r="Q14" s="250" t="str">
        <f t="shared" si="3"/>
        <v/>
      </c>
      <c r="R14" s="248" t="str">
        <f>IF(K14="win",Q14*M14,IF(K14="Debit",0,""))</f>
        <v/>
      </c>
      <c r="S14" s="248" t="str">
        <f t="shared" si="4"/>
        <v/>
      </c>
      <c r="T14" s="260" t="str">
        <f t="shared" ref="T14:T45" si="17">IF(Q14="","",IF(Q14=0,T13-(S14-1),IF(Q14&gt;0,T13+(Q14+1),"")))</f>
        <v/>
      </c>
      <c r="U14" s="248" t="str">
        <f t="shared" ref="U14:U45" si="18">IF(T14&lt;0,T13+1,IF(T14=0,T13+1,IF(T13&lt;=0,1,IF(AND(K13="win",T14&gt;0,T13&gt;U13),U13+1,IF(AND(K13="win",T14&gt;0,T13&lt;U13),T13+1,IF(AND(K13="win",T14&gt;0,T13=U13),U13+1,IF(K13="debit",U13+1,"")))))))</f>
        <v/>
      </c>
      <c r="V14" s="247" t="str">
        <f t="shared" si="5"/>
        <v/>
      </c>
      <c r="W14" s="246" t="str">
        <f>IF(AB14="","",IF(SUM($AB$13:AB14&gt;$G$8),"JOB DONE",IF(SUM($AB$13:AB14&lt;=$M$9),"STOP","")))</f>
        <v/>
      </c>
      <c r="X14" s="245">
        <f t="shared" ref="X14:X45" si="19">IF(W14="JOB DONE",1,IF(W14="STOP",2,0))</f>
        <v>0</v>
      </c>
      <c r="Y14" s="244">
        <f t="shared" ref="Y14:Y45" si="20">IF(O14="",0,O14/$G$8)</f>
        <v>0</v>
      </c>
      <c r="Z14" s="241">
        <f t="shared" ref="Z14:Z45" si="21">SUM(Y13+Y14)</f>
        <v>0</v>
      </c>
      <c r="AA14" s="241">
        <f t="shared" si="6"/>
        <v>0</v>
      </c>
      <c r="AB14" s="241" t="str">
        <f>IF(O14="","",SUM($AA$13:AA14))</f>
        <v/>
      </c>
      <c r="AC14" s="243">
        <f>IF(SUM(AC13+AL13)&lt;$K$3,$K$3,AC13+AL13)</f>
        <v>2</v>
      </c>
      <c r="AD14" s="243">
        <f>IF(AND(AC14&lt;$K$3,AG14="WIN"),$K$3,IF(AND(AC14&lt;$AH$3,AG14="SPLIT"),$AH$3,IF(AC14&lt;$K$3,$K$3,AC14)))</f>
        <v>2</v>
      </c>
      <c r="AE14" s="236">
        <f t="shared" si="7"/>
        <v>0</v>
      </c>
      <c r="AG14" s="236" t="str">
        <f t="shared" si="8"/>
        <v>WIN</v>
      </c>
      <c r="AH14" s="241" t="str">
        <f t="shared" si="9"/>
        <v/>
      </c>
      <c r="AI14" s="241" t="str">
        <f t="shared" si="10"/>
        <v/>
      </c>
      <c r="AJ14" s="241">
        <f t="shared" si="11"/>
        <v>0</v>
      </c>
      <c r="AK14" s="237" t="str">
        <f t="shared" si="12"/>
        <v>N</v>
      </c>
      <c r="AL14" s="243">
        <f t="shared" si="13"/>
        <v>1</v>
      </c>
      <c r="AM14" s="242"/>
      <c r="AN14" s="236">
        <v>2</v>
      </c>
      <c r="AO14" s="236">
        <v>2</v>
      </c>
      <c r="AP14" s="241"/>
      <c r="AQ14" s="236">
        <f t="shared" ref="AQ14:AQ45" si="22">VLOOKUP(AC14,$AN$13:$AO$27,2,FALSE)</f>
        <v>2</v>
      </c>
    </row>
    <row r="15" spans="1:106" ht="21" customHeight="1" thickBot="1" x14ac:dyDescent="0.3">
      <c r="A15" s="259">
        <v>3</v>
      </c>
      <c r="B15" s="263"/>
      <c r="C15" s="162"/>
      <c r="D15" s="161"/>
      <c r="E15" s="161"/>
      <c r="F15" s="258" t="s">
        <v>142</v>
      </c>
      <c r="G15" s="257" t="str">
        <f t="shared" si="14"/>
        <v/>
      </c>
      <c r="H15" s="262" t="str">
        <f t="shared" si="15"/>
        <v/>
      </c>
      <c r="I15" s="255" t="str">
        <f t="shared" si="0"/>
        <v/>
      </c>
      <c r="J15" s="254">
        <f t="shared" si="1"/>
        <v>0</v>
      </c>
      <c r="K15" s="261"/>
      <c r="L15" s="252" t="s">
        <v>146</v>
      </c>
      <c r="M15" s="231"/>
      <c r="N15" s="251">
        <v>0</v>
      </c>
      <c r="O15" s="260" t="str">
        <f t="shared" si="2"/>
        <v/>
      </c>
      <c r="P15" s="250" t="str">
        <f t="shared" si="16"/>
        <v/>
      </c>
      <c r="Q15" s="250" t="str">
        <f t="shared" si="3"/>
        <v/>
      </c>
      <c r="R15" s="248" t="str">
        <f>IF(K15="win",Q15*M15,IF(K15="Debit",0,""))</f>
        <v/>
      </c>
      <c r="S15" s="248" t="str">
        <f t="shared" si="4"/>
        <v/>
      </c>
      <c r="T15" s="260" t="str">
        <f t="shared" si="17"/>
        <v/>
      </c>
      <c r="U15" s="248" t="str">
        <f t="shared" si="18"/>
        <v/>
      </c>
      <c r="V15" s="247" t="str">
        <f t="shared" si="5"/>
        <v/>
      </c>
      <c r="W15" s="246" t="str">
        <f>IF(AB15="","",IF(SUM($AB$13:AB15&gt;$G$8),"JOB DONE",IF(SUM($AB$13:AB15&lt;=$M$9),"STOP","")))</f>
        <v/>
      </c>
      <c r="X15" s="245">
        <f t="shared" si="19"/>
        <v>0</v>
      </c>
      <c r="Y15" s="244">
        <f t="shared" si="20"/>
        <v>0</v>
      </c>
      <c r="Z15" s="241">
        <f t="shared" si="21"/>
        <v>0</v>
      </c>
      <c r="AA15" s="241">
        <f t="shared" si="6"/>
        <v>0</v>
      </c>
      <c r="AB15" s="241" t="str">
        <f>IF(O15="","",SUM($AA$13:AA15))</f>
        <v/>
      </c>
      <c r="AC15" s="243">
        <f t="shared" ref="AC15:AC46" si="23">IF(SUM(AD14+AL14)&lt;$K$3,$K$3,IF(AD14=$AH$3,AD14+AL14,AC14+AL14))</f>
        <v>3</v>
      </c>
      <c r="AD15" s="243">
        <f>IF(AND(AC15&lt;$K$3,AG15="WIN"),$K$3,IF(AND(AC15&lt;$AH$3,AG15="SPLIT"),$AH$3,IF(AND(AG14="MULTI",AK14="n"),AD14+AL14,IF(AC15&lt;$K$3,$K$3,AC15))))</f>
        <v>3</v>
      </c>
      <c r="AE15" s="236">
        <f t="shared" si="7"/>
        <v>0</v>
      </c>
      <c r="AF15" s="236" t="str">
        <f t="shared" ref="AF15:AF46" si="24">IF(AND(AD14=$K$8,AD15&gt;$K$8),1,"")</f>
        <v/>
      </c>
      <c r="AG15" s="236" t="str">
        <f t="shared" si="8"/>
        <v>WIN</v>
      </c>
      <c r="AH15" s="241" t="str">
        <f t="shared" si="9"/>
        <v/>
      </c>
      <c r="AI15" s="241" t="str">
        <f t="shared" si="10"/>
        <v/>
      </c>
      <c r="AJ15" s="241">
        <f t="shared" si="11"/>
        <v>0</v>
      </c>
      <c r="AK15" s="237" t="str">
        <f t="shared" si="12"/>
        <v>N</v>
      </c>
      <c r="AL15" s="243">
        <f t="shared" si="13"/>
        <v>1</v>
      </c>
      <c r="AM15" s="242"/>
      <c r="AN15" s="236">
        <v>3</v>
      </c>
      <c r="AO15" s="236">
        <f t="shared" ref="AO15:AO46" si="25">AO13+AO14</f>
        <v>3</v>
      </c>
      <c r="AP15" s="241"/>
      <c r="AQ15" s="236">
        <f t="shared" si="22"/>
        <v>3</v>
      </c>
    </row>
    <row r="16" spans="1:106" ht="21" customHeight="1" thickBot="1" x14ac:dyDescent="0.3">
      <c r="A16" s="259">
        <v>4</v>
      </c>
      <c r="B16" s="263"/>
      <c r="C16" s="162"/>
      <c r="D16" s="161"/>
      <c r="E16" s="161"/>
      <c r="F16" s="258" t="s">
        <v>142</v>
      </c>
      <c r="G16" s="257" t="str">
        <f t="shared" si="14"/>
        <v/>
      </c>
      <c r="H16" s="262" t="str">
        <f t="shared" si="15"/>
        <v/>
      </c>
      <c r="I16" s="255" t="str">
        <f t="shared" si="0"/>
        <v/>
      </c>
      <c r="J16" s="254">
        <f t="shared" si="1"/>
        <v>0</v>
      </c>
      <c r="K16" s="261"/>
      <c r="L16" s="252" t="s">
        <v>146</v>
      </c>
      <c r="M16" s="231"/>
      <c r="N16" s="251">
        <v>0</v>
      </c>
      <c r="O16" s="260" t="str">
        <f t="shared" si="2"/>
        <v/>
      </c>
      <c r="P16" s="250" t="str">
        <f t="shared" si="16"/>
        <v/>
      </c>
      <c r="Q16" s="250" t="str">
        <f t="shared" si="3"/>
        <v/>
      </c>
      <c r="R16" s="248" t="str">
        <f t="shared" ref="R16:R22" si="26">IF(K16="win",P16*M16,IF(K16="Debit",0,""))</f>
        <v/>
      </c>
      <c r="S16" s="248" t="str">
        <f t="shared" si="4"/>
        <v/>
      </c>
      <c r="T16" s="260" t="str">
        <f t="shared" si="17"/>
        <v/>
      </c>
      <c r="U16" s="248" t="str">
        <f t="shared" si="18"/>
        <v/>
      </c>
      <c r="V16" s="247" t="str">
        <f t="shared" si="5"/>
        <v/>
      </c>
      <c r="W16" s="246" t="str">
        <f>IF(AB16="","",IF(SUM($AB$13:AB16&gt;$G$8),"JOB DONE",IF(SUM($AB$13:AB16&lt;=$M$9),"STOP","")))</f>
        <v/>
      </c>
      <c r="X16" s="245">
        <f t="shared" si="19"/>
        <v>0</v>
      </c>
      <c r="Y16" s="244">
        <f t="shared" si="20"/>
        <v>0</v>
      </c>
      <c r="Z16" s="241">
        <f t="shared" si="21"/>
        <v>0</v>
      </c>
      <c r="AA16" s="241">
        <f t="shared" si="6"/>
        <v>0</v>
      </c>
      <c r="AB16" s="241" t="str">
        <f>IF(O16="","",SUM($AA$13:AA16))</f>
        <v/>
      </c>
      <c r="AC16" s="243">
        <f t="shared" si="23"/>
        <v>4</v>
      </c>
      <c r="AD16" s="243">
        <f>IF(AND(AC16&lt;$K$3,AG16="WIN"),$K$3,IF(AND(AC16&lt;$AH$3,AG16="SPLIT"),$AH$3,IF(AND(AG15="MULTI",AK15="n"),AD15+AL15,IF(AC16&lt;$K$3,$K$3,AC16))))</f>
        <v>4</v>
      </c>
      <c r="AE16" s="236">
        <f t="shared" si="7"/>
        <v>0</v>
      </c>
      <c r="AF16" s="236" t="str">
        <f t="shared" si="24"/>
        <v/>
      </c>
      <c r="AG16" s="236" t="str">
        <f t="shared" si="8"/>
        <v>WIN</v>
      </c>
      <c r="AH16" s="241" t="str">
        <f t="shared" si="9"/>
        <v/>
      </c>
      <c r="AI16" s="241" t="str">
        <f t="shared" si="10"/>
        <v/>
      </c>
      <c r="AJ16" s="241">
        <f t="shared" si="11"/>
        <v>0</v>
      </c>
      <c r="AK16" s="237" t="str">
        <f t="shared" si="12"/>
        <v>N</v>
      </c>
      <c r="AL16" s="243">
        <f t="shared" si="13"/>
        <v>1</v>
      </c>
      <c r="AM16" s="242"/>
      <c r="AN16" s="236">
        <v>4</v>
      </c>
      <c r="AO16" s="236">
        <f t="shared" si="25"/>
        <v>5</v>
      </c>
      <c r="AP16" s="241"/>
      <c r="AQ16" s="236">
        <f t="shared" si="22"/>
        <v>5</v>
      </c>
    </row>
    <row r="17" spans="1:43" ht="21" customHeight="1" thickBot="1" x14ac:dyDescent="0.3">
      <c r="A17" s="259">
        <v>5</v>
      </c>
      <c r="B17" s="263"/>
      <c r="C17" s="162"/>
      <c r="D17" s="161"/>
      <c r="E17" s="161"/>
      <c r="F17" s="258" t="s">
        <v>142</v>
      </c>
      <c r="G17" s="257" t="str">
        <f t="shared" si="14"/>
        <v/>
      </c>
      <c r="H17" s="262" t="str">
        <f t="shared" si="15"/>
        <v/>
      </c>
      <c r="I17" s="255" t="str">
        <f t="shared" si="0"/>
        <v/>
      </c>
      <c r="J17" s="254">
        <f t="shared" si="1"/>
        <v>0</v>
      </c>
      <c r="K17" s="261"/>
      <c r="L17" s="252" t="s">
        <v>146</v>
      </c>
      <c r="M17" s="231"/>
      <c r="N17" s="251">
        <v>0</v>
      </c>
      <c r="O17" s="260" t="str">
        <f t="shared" si="2"/>
        <v/>
      </c>
      <c r="P17" s="250" t="str">
        <f t="shared" si="16"/>
        <v/>
      </c>
      <c r="Q17" s="250" t="str">
        <f t="shared" si="3"/>
        <v/>
      </c>
      <c r="R17" s="248" t="str">
        <f t="shared" si="26"/>
        <v/>
      </c>
      <c r="S17" s="248" t="str">
        <f t="shared" si="4"/>
        <v/>
      </c>
      <c r="T17" s="260" t="str">
        <f t="shared" si="17"/>
        <v/>
      </c>
      <c r="U17" s="248" t="str">
        <f t="shared" si="18"/>
        <v/>
      </c>
      <c r="V17" s="247" t="str">
        <f t="shared" si="5"/>
        <v/>
      </c>
      <c r="W17" s="246" t="str">
        <f>IF(AB17="","",IF(SUM($AB$13:AB17&gt;$G$8),"JOB DONE",IF(SUM($AB$13:AB17&lt;=$M$9),"STOP","")))</f>
        <v/>
      </c>
      <c r="X17" s="245">
        <f t="shared" si="19"/>
        <v>0</v>
      </c>
      <c r="Y17" s="244">
        <f t="shared" si="20"/>
        <v>0</v>
      </c>
      <c r="Z17" s="241">
        <f t="shared" si="21"/>
        <v>0</v>
      </c>
      <c r="AA17" s="241">
        <f t="shared" si="6"/>
        <v>0</v>
      </c>
      <c r="AB17" s="241" t="str">
        <f>IF(O17="","",SUM($AA$13:AA17))</f>
        <v/>
      </c>
      <c r="AC17" s="243">
        <f t="shared" si="23"/>
        <v>5</v>
      </c>
      <c r="AD17" s="243">
        <f>IF(AND(AC17&lt;$K$3,AG17="WIN"),$K$3,IF(AND(AC17&lt;$AH$3,AG17="SPLIT"),$AH$3,IF(AND(AG16="MULTI",AK16="n"),AD16+AL16,IF(AC17&lt;$K$3,$K$3,AC17))))</f>
        <v>5</v>
      </c>
      <c r="AE17" s="236">
        <f t="shared" si="7"/>
        <v>0</v>
      </c>
      <c r="AF17" s="236" t="str">
        <f t="shared" si="24"/>
        <v/>
      </c>
      <c r="AG17" s="236" t="str">
        <f t="shared" si="8"/>
        <v>WIN</v>
      </c>
      <c r="AH17" s="241" t="str">
        <f t="shared" si="9"/>
        <v/>
      </c>
      <c r="AI17" s="241" t="str">
        <f t="shared" si="10"/>
        <v/>
      </c>
      <c r="AJ17" s="241">
        <f t="shared" si="11"/>
        <v>0</v>
      </c>
      <c r="AK17" s="237" t="str">
        <f t="shared" si="12"/>
        <v>N</v>
      </c>
      <c r="AL17" s="243">
        <f t="shared" si="13"/>
        <v>1</v>
      </c>
      <c r="AM17" s="242"/>
      <c r="AN17" s="236">
        <v>5</v>
      </c>
      <c r="AO17" s="236">
        <f t="shared" si="25"/>
        <v>8</v>
      </c>
      <c r="AP17" s="241"/>
      <c r="AQ17" s="236">
        <f t="shared" si="22"/>
        <v>8</v>
      </c>
    </row>
    <row r="18" spans="1:43" ht="21" customHeight="1" thickBot="1" x14ac:dyDescent="0.3">
      <c r="A18" s="259">
        <v>6</v>
      </c>
      <c r="B18" s="263"/>
      <c r="C18" s="162"/>
      <c r="D18" s="161"/>
      <c r="E18" s="161"/>
      <c r="F18" s="258" t="s">
        <v>142</v>
      </c>
      <c r="G18" s="257" t="str">
        <f t="shared" si="14"/>
        <v/>
      </c>
      <c r="H18" s="262" t="str">
        <f t="shared" si="15"/>
        <v/>
      </c>
      <c r="I18" s="255" t="str">
        <f t="shared" si="0"/>
        <v/>
      </c>
      <c r="J18" s="254">
        <f t="shared" si="1"/>
        <v>0</v>
      </c>
      <c r="K18" s="261"/>
      <c r="L18" s="252" t="s">
        <v>146</v>
      </c>
      <c r="M18" s="231"/>
      <c r="N18" s="251">
        <v>0</v>
      </c>
      <c r="O18" s="260" t="str">
        <f t="shared" si="2"/>
        <v/>
      </c>
      <c r="P18" s="250" t="str">
        <f t="shared" si="16"/>
        <v/>
      </c>
      <c r="Q18" s="250" t="str">
        <f t="shared" si="3"/>
        <v/>
      </c>
      <c r="R18" s="248" t="str">
        <f t="shared" si="26"/>
        <v/>
      </c>
      <c r="S18" s="248" t="str">
        <f t="shared" si="4"/>
        <v/>
      </c>
      <c r="T18" s="260" t="str">
        <f t="shared" si="17"/>
        <v/>
      </c>
      <c r="U18" s="248" t="str">
        <f t="shared" si="18"/>
        <v/>
      </c>
      <c r="V18" s="247" t="str">
        <f t="shared" si="5"/>
        <v/>
      </c>
      <c r="W18" s="246" t="str">
        <f>IF(AB18="","",IF(SUM($AB$13:AB18&gt;$G$8),"JOB DONE",IF(SUM($AB$13:AB18&lt;=$M$9),"STOP","")))</f>
        <v/>
      </c>
      <c r="X18" s="245">
        <f t="shared" si="19"/>
        <v>0</v>
      </c>
      <c r="Y18" s="244">
        <f t="shared" si="20"/>
        <v>0</v>
      </c>
      <c r="Z18" s="241">
        <f t="shared" si="21"/>
        <v>0</v>
      </c>
      <c r="AA18" s="241">
        <f t="shared" si="6"/>
        <v>0</v>
      </c>
      <c r="AB18" s="241" t="str">
        <f>IF(O18="","",SUM($AA$13:AA18))</f>
        <v/>
      </c>
      <c r="AC18" s="243">
        <f t="shared" si="23"/>
        <v>6</v>
      </c>
      <c r="AD18" s="243">
        <f>IF(AND(AC18&lt;$K$3,AG18="WIN"),$K$3,IF(AND(AC18&lt;$AH$3,AG18="SPLIT"),$AH$3,IF(AND(AG17="MULTI",AK17="n"),AD17+AL17,IF(AC18&lt;$K$3,$K$3,AC18))))</f>
        <v>6</v>
      </c>
      <c r="AE18" s="236">
        <f t="shared" si="7"/>
        <v>0</v>
      </c>
      <c r="AF18" s="236" t="str">
        <f t="shared" si="24"/>
        <v/>
      </c>
      <c r="AG18" s="236" t="str">
        <f t="shared" si="8"/>
        <v>WIN</v>
      </c>
      <c r="AH18" s="241" t="str">
        <f t="shared" si="9"/>
        <v/>
      </c>
      <c r="AI18" s="241" t="str">
        <f t="shared" si="10"/>
        <v/>
      </c>
      <c r="AJ18" s="241">
        <f t="shared" si="11"/>
        <v>0</v>
      </c>
      <c r="AK18" s="237" t="str">
        <f t="shared" si="12"/>
        <v>N</v>
      </c>
      <c r="AL18" s="243">
        <f t="shared" si="13"/>
        <v>1</v>
      </c>
      <c r="AM18" s="242"/>
      <c r="AN18" s="236">
        <v>6</v>
      </c>
      <c r="AO18" s="236">
        <f t="shared" si="25"/>
        <v>13</v>
      </c>
      <c r="AP18" s="241"/>
      <c r="AQ18" s="236">
        <f t="shared" si="22"/>
        <v>13</v>
      </c>
    </row>
    <row r="19" spans="1:43" ht="21" customHeight="1" thickBot="1" x14ac:dyDescent="0.3">
      <c r="A19" s="259">
        <v>7</v>
      </c>
      <c r="B19" s="263"/>
      <c r="C19" s="162"/>
      <c r="D19" s="161"/>
      <c r="E19" s="161"/>
      <c r="F19" s="258" t="s">
        <v>142</v>
      </c>
      <c r="G19" s="257" t="str">
        <f t="shared" si="14"/>
        <v/>
      </c>
      <c r="H19" s="262" t="str">
        <f t="shared" si="15"/>
        <v/>
      </c>
      <c r="I19" s="255" t="str">
        <f t="shared" si="0"/>
        <v/>
      </c>
      <c r="J19" s="254">
        <f t="shared" si="1"/>
        <v>0</v>
      </c>
      <c r="K19" s="261"/>
      <c r="L19" s="252" t="s">
        <v>146</v>
      </c>
      <c r="M19" s="231"/>
      <c r="N19" s="251">
        <v>0</v>
      </c>
      <c r="O19" s="260" t="str">
        <f t="shared" si="2"/>
        <v/>
      </c>
      <c r="P19" s="250" t="str">
        <f t="shared" si="16"/>
        <v/>
      </c>
      <c r="Q19" s="250" t="str">
        <f t="shared" si="3"/>
        <v/>
      </c>
      <c r="R19" s="248" t="str">
        <f t="shared" si="26"/>
        <v/>
      </c>
      <c r="S19" s="248" t="str">
        <f t="shared" si="4"/>
        <v/>
      </c>
      <c r="T19" s="260" t="str">
        <f t="shared" si="17"/>
        <v/>
      </c>
      <c r="U19" s="248" t="str">
        <f t="shared" si="18"/>
        <v/>
      </c>
      <c r="V19" s="247" t="str">
        <f t="shared" si="5"/>
        <v/>
      </c>
      <c r="W19" s="246" t="str">
        <f>IF(AB19="","",IF(SUM($AB$13:AB19&gt;$G$8),"JOB DONE",IF(SUM($AB$13:AB19&lt;=$M$9),"STOP","")))</f>
        <v/>
      </c>
      <c r="X19" s="245">
        <f t="shared" si="19"/>
        <v>0</v>
      </c>
      <c r="Y19" s="244">
        <f t="shared" si="20"/>
        <v>0</v>
      </c>
      <c r="Z19" s="241">
        <f t="shared" si="21"/>
        <v>0</v>
      </c>
      <c r="AA19" s="241">
        <f t="shared" si="6"/>
        <v>0</v>
      </c>
      <c r="AB19" s="241" t="str">
        <f>IF(O19="","",SUM($AA$13:AA19))</f>
        <v/>
      </c>
      <c r="AC19" s="243">
        <f t="shared" si="23"/>
        <v>7</v>
      </c>
      <c r="AD19" s="243">
        <f t="shared" ref="AD19:AD50" si="27">IF(AND(AC19&lt;$K$3,AG19="WIN"),$K$3,IF(AND(AC19&lt;$AH$3,AG19="SPLIT"),$AH$3,IF(AC19&lt;$K$3,$K$3,AC19)))</f>
        <v>7</v>
      </c>
      <c r="AE19" s="236">
        <f t="shared" si="7"/>
        <v>0</v>
      </c>
      <c r="AF19" s="236" t="str">
        <f t="shared" si="24"/>
        <v/>
      </c>
      <c r="AG19" s="236" t="str">
        <f t="shared" si="8"/>
        <v>WIN</v>
      </c>
      <c r="AH19" s="241" t="str">
        <f t="shared" si="9"/>
        <v/>
      </c>
      <c r="AI19" s="241" t="str">
        <f t="shared" si="10"/>
        <v/>
      </c>
      <c r="AJ19" s="241">
        <f t="shared" si="11"/>
        <v>0</v>
      </c>
      <c r="AK19" s="237" t="str">
        <f t="shared" si="12"/>
        <v>N</v>
      </c>
      <c r="AL19" s="243">
        <f t="shared" si="13"/>
        <v>1</v>
      </c>
      <c r="AM19" s="242"/>
      <c r="AN19" s="236">
        <v>7</v>
      </c>
      <c r="AO19" s="236">
        <f t="shared" si="25"/>
        <v>21</v>
      </c>
      <c r="AP19" s="241"/>
      <c r="AQ19" s="236">
        <f t="shared" si="22"/>
        <v>21</v>
      </c>
    </row>
    <row r="20" spans="1:43" ht="21" customHeight="1" thickBot="1" x14ac:dyDescent="0.3">
      <c r="A20" s="259">
        <v>8</v>
      </c>
      <c r="B20" s="263"/>
      <c r="C20" s="162"/>
      <c r="D20" s="161"/>
      <c r="E20" s="161"/>
      <c r="F20" s="258" t="s">
        <v>142</v>
      </c>
      <c r="G20" s="257" t="str">
        <f t="shared" si="14"/>
        <v/>
      </c>
      <c r="H20" s="262" t="str">
        <f t="shared" si="15"/>
        <v/>
      </c>
      <c r="I20" s="255" t="str">
        <f t="shared" si="0"/>
        <v/>
      </c>
      <c r="J20" s="254">
        <f t="shared" si="1"/>
        <v>0</v>
      </c>
      <c r="K20" s="261"/>
      <c r="L20" s="252" t="s">
        <v>146</v>
      </c>
      <c r="M20" s="231"/>
      <c r="N20" s="251">
        <v>0</v>
      </c>
      <c r="O20" s="260" t="str">
        <f t="shared" si="2"/>
        <v/>
      </c>
      <c r="P20" s="250" t="str">
        <f t="shared" si="16"/>
        <v/>
      </c>
      <c r="Q20" s="250" t="str">
        <f t="shared" si="3"/>
        <v/>
      </c>
      <c r="R20" s="248" t="str">
        <f t="shared" si="26"/>
        <v/>
      </c>
      <c r="S20" s="248" t="str">
        <f t="shared" si="4"/>
        <v/>
      </c>
      <c r="T20" s="260" t="str">
        <f t="shared" si="17"/>
        <v/>
      </c>
      <c r="U20" s="248" t="str">
        <f t="shared" si="18"/>
        <v/>
      </c>
      <c r="V20" s="247" t="str">
        <f t="shared" si="5"/>
        <v/>
      </c>
      <c r="W20" s="246" t="str">
        <f>IF(AB20="","",IF(SUM($AB$13:AB20&gt;$G$8),"JOB DONE",IF(SUM($AB$13:AB20&lt;=$M$9),"STOP","")))</f>
        <v/>
      </c>
      <c r="X20" s="245">
        <f t="shared" si="19"/>
        <v>0</v>
      </c>
      <c r="Y20" s="244">
        <f t="shared" si="20"/>
        <v>0</v>
      </c>
      <c r="Z20" s="241">
        <f t="shared" si="21"/>
        <v>0</v>
      </c>
      <c r="AA20" s="241">
        <f t="shared" si="6"/>
        <v>0</v>
      </c>
      <c r="AB20" s="241" t="str">
        <f>IF(O20="","",SUM($AA$13:AA20))</f>
        <v/>
      </c>
      <c r="AC20" s="243">
        <f t="shared" si="23"/>
        <v>8</v>
      </c>
      <c r="AD20" s="243">
        <f t="shared" si="27"/>
        <v>8</v>
      </c>
      <c r="AE20" s="236">
        <f t="shared" si="7"/>
        <v>0</v>
      </c>
      <c r="AF20" s="236" t="str">
        <f t="shared" si="24"/>
        <v/>
      </c>
      <c r="AG20" s="236" t="str">
        <f t="shared" si="8"/>
        <v>WIN</v>
      </c>
      <c r="AH20" s="241" t="str">
        <f t="shared" si="9"/>
        <v/>
      </c>
      <c r="AI20" s="241" t="str">
        <f t="shared" si="10"/>
        <v/>
      </c>
      <c r="AJ20" s="241">
        <f t="shared" si="11"/>
        <v>0</v>
      </c>
      <c r="AK20" s="237" t="str">
        <f t="shared" si="12"/>
        <v>N</v>
      </c>
      <c r="AL20" s="243">
        <f t="shared" si="13"/>
        <v>1</v>
      </c>
      <c r="AM20" s="242"/>
      <c r="AN20" s="236">
        <v>8</v>
      </c>
      <c r="AO20" s="236">
        <f t="shared" si="25"/>
        <v>34</v>
      </c>
      <c r="AP20" s="241"/>
      <c r="AQ20" s="236">
        <f t="shared" si="22"/>
        <v>34</v>
      </c>
    </row>
    <row r="21" spans="1:43" ht="21" customHeight="1" thickBot="1" x14ac:dyDescent="0.3">
      <c r="A21" s="259">
        <v>9</v>
      </c>
      <c r="B21" s="263"/>
      <c r="C21" s="162"/>
      <c r="D21" s="161"/>
      <c r="E21" s="161"/>
      <c r="F21" s="258" t="s">
        <v>142</v>
      </c>
      <c r="G21" s="257" t="str">
        <f t="shared" si="14"/>
        <v/>
      </c>
      <c r="H21" s="262" t="str">
        <f t="shared" si="15"/>
        <v/>
      </c>
      <c r="I21" s="255" t="str">
        <f t="shared" si="0"/>
        <v/>
      </c>
      <c r="J21" s="254">
        <f t="shared" si="1"/>
        <v>0</v>
      </c>
      <c r="K21" s="261"/>
      <c r="L21" s="252" t="s">
        <v>146</v>
      </c>
      <c r="M21" s="231"/>
      <c r="N21" s="251">
        <v>0</v>
      </c>
      <c r="O21" s="260" t="str">
        <f t="shared" si="2"/>
        <v/>
      </c>
      <c r="P21" s="250" t="str">
        <f t="shared" si="16"/>
        <v/>
      </c>
      <c r="Q21" s="250" t="str">
        <f t="shared" si="3"/>
        <v/>
      </c>
      <c r="R21" s="248" t="str">
        <f t="shared" si="26"/>
        <v/>
      </c>
      <c r="S21" s="248" t="str">
        <f t="shared" si="4"/>
        <v/>
      </c>
      <c r="T21" s="260" t="str">
        <f t="shared" si="17"/>
        <v/>
      </c>
      <c r="U21" s="248" t="str">
        <f t="shared" si="18"/>
        <v/>
      </c>
      <c r="V21" s="247" t="str">
        <f t="shared" si="5"/>
        <v/>
      </c>
      <c r="W21" s="246" t="str">
        <f>IF(AB21="","",IF(SUM($AB$13:AB21&gt;$G$8),"JOB DONE",IF(SUM($AB$13:AB21&lt;=$M$9),"STOP","")))</f>
        <v/>
      </c>
      <c r="X21" s="245">
        <f t="shared" si="19"/>
        <v>0</v>
      </c>
      <c r="Y21" s="244">
        <f t="shared" si="20"/>
        <v>0</v>
      </c>
      <c r="Z21" s="241">
        <f t="shared" si="21"/>
        <v>0</v>
      </c>
      <c r="AA21" s="241">
        <f t="shared" si="6"/>
        <v>0</v>
      </c>
      <c r="AB21" s="241" t="str">
        <f>IF(O21="","",SUM($AA$13:AA21))</f>
        <v/>
      </c>
      <c r="AC21" s="243">
        <f t="shared" si="23"/>
        <v>9</v>
      </c>
      <c r="AD21" s="243">
        <f t="shared" si="27"/>
        <v>9</v>
      </c>
      <c r="AE21" s="236">
        <f t="shared" si="7"/>
        <v>0</v>
      </c>
      <c r="AF21" s="236" t="str">
        <f t="shared" si="24"/>
        <v/>
      </c>
      <c r="AG21" s="236" t="str">
        <f t="shared" si="8"/>
        <v>WIN</v>
      </c>
      <c r="AH21" s="241" t="str">
        <f t="shared" si="9"/>
        <v/>
      </c>
      <c r="AI21" s="241" t="str">
        <f t="shared" si="10"/>
        <v/>
      </c>
      <c r="AJ21" s="241">
        <f t="shared" si="11"/>
        <v>0</v>
      </c>
      <c r="AK21" s="237" t="str">
        <f t="shared" si="12"/>
        <v>N</v>
      </c>
      <c r="AL21" s="243">
        <f t="shared" si="13"/>
        <v>1</v>
      </c>
      <c r="AM21" s="242"/>
      <c r="AN21" s="236">
        <v>9</v>
      </c>
      <c r="AO21" s="236">
        <f t="shared" si="25"/>
        <v>55</v>
      </c>
      <c r="AP21" s="241"/>
      <c r="AQ21" s="236">
        <f t="shared" si="22"/>
        <v>55</v>
      </c>
    </row>
    <row r="22" spans="1:43" ht="21" customHeight="1" thickBot="1" x14ac:dyDescent="0.3">
      <c r="A22" s="259">
        <v>10</v>
      </c>
      <c r="B22" s="263"/>
      <c r="C22" s="162"/>
      <c r="D22" s="161"/>
      <c r="E22" s="161"/>
      <c r="F22" s="258" t="s">
        <v>142</v>
      </c>
      <c r="G22" s="257" t="str">
        <f t="shared" si="14"/>
        <v/>
      </c>
      <c r="H22" s="262" t="str">
        <f t="shared" si="15"/>
        <v/>
      </c>
      <c r="I22" s="255" t="str">
        <f t="shared" si="0"/>
        <v/>
      </c>
      <c r="J22" s="254">
        <f t="shared" si="1"/>
        <v>0</v>
      </c>
      <c r="K22" s="261"/>
      <c r="L22" s="252" t="s">
        <v>146</v>
      </c>
      <c r="M22" s="231"/>
      <c r="N22" s="251">
        <v>0</v>
      </c>
      <c r="O22" s="260" t="str">
        <f t="shared" si="2"/>
        <v/>
      </c>
      <c r="P22" s="250" t="str">
        <f t="shared" si="16"/>
        <v/>
      </c>
      <c r="Q22" s="250" t="str">
        <f t="shared" si="3"/>
        <v/>
      </c>
      <c r="R22" s="248" t="str">
        <f t="shared" si="26"/>
        <v/>
      </c>
      <c r="S22" s="248" t="str">
        <f t="shared" si="4"/>
        <v/>
      </c>
      <c r="T22" s="260" t="str">
        <f t="shared" si="17"/>
        <v/>
      </c>
      <c r="U22" s="248" t="str">
        <f t="shared" si="18"/>
        <v/>
      </c>
      <c r="V22" s="247" t="str">
        <f t="shared" si="5"/>
        <v/>
      </c>
      <c r="W22" s="246" t="str">
        <f>IF(AB22="","",IF(SUM($AB$13:AB22&gt;$G$8),"JOB DONE",IF(SUM($AB$13:AB22&lt;=$M$9),"STOP","")))</f>
        <v/>
      </c>
      <c r="X22" s="245">
        <f t="shared" si="19"/>
        <v>0</v>
      </c>
      <c r="Y22" s="244">
        <f t="shared" si="20"/>
        <v>0</v>
      </c>
      <c r="Z22" s="241">
        <f t="shared" si="21"/>
        <v>0</v>
      </c>
      <c r="AA22" s="241">
        <f t="shared" si="6"/>
        <v>0</v>
      </c>
      <c r="AB22" s="241" t="str">
        <f>IF(O22="","",SUM($AA$13:AA22))</f>
        <v/>
      </c>
      <c r="AC22" s="243">
        <f t="shared" si="23"/>
        <v>10</v>
      </c>
      <c r="AD22" s="243">
        <f t="shared" si="27"/>
        <v>10</v>
      </c>
      <c r="AE22" s="236">
        <f t="shared" si="7"/>
        <v>0</v>
      </c>
      <c r="AF22" s="236" t="str">
        <f t="shared" si="24"/>
        <v/>
      </c>
      <c r="AG22" s="236" t="str">
        <f t="shared" si="8"/>
        <v>WIN</v>
      </c>
      <c r="AH22" s="241" t="str">
        <f t="shared" si="9"/>
        <v/>
      </c>
      <c r="AI22" s="241" t="str">
        <f t="shared" si="10"/>
        <v/>
      </c>
      <c r="AJ22" s="241">
        <f t="shared" si="11"/>
        <v>0</v>
      </c>
      <c r="AK22" s="237" t="str">
        <f t="shared" si="12"/>
        <v>N</v>
      </c>
      <c r="AL22" s="243">
        <f t="shared" si="13"/>
        <v>1</v>
      </c>
      <c r="AM22" s="242"/>
      <c r="AN22" s="236">
        <v>10</v>
      </c>
      <c r="AO22" s="236">
        <f t="shared" si="25"/>
        <v>89</v>
      </c>
      <c r="AP22" s="241"/>
      <c r="AQ22" s="236">
        <f t="shared" si="22"/>
        <v>89</v>
      </c>
    </row>
    <row r="23" spans="1:43" ht="21" customHeight="1" thickBot="1" x14ac:dyDescent="0.3">
      <c r="A23" s="259">
        <v>11</v>
      </c>
      <c r="B23" s="263"/>
      <c r="C23" s="162"/>
      <c r="D23" s="161"/>
      <c r="E23" s="161"/>
      <c r="F23" s="258" t="s">
        <v>142</v>
      </c>
      <c r="G23" s="257" t="str">
        <f t="shared" si="14"/>
        <v/>
      </c>
      <c r="H23" s="262" t="str">
        <f t="shared" si="15"/>
        <v/>
      </c>
      <c r="I23" s="255" t="str">
        <f t="shared" si="0"/>
        <v/>
      </c>
      <c r="J23" s="254">
        <f t="shared" si="1"/>
        <v>0</v>
      </c>
      <c r="K23" s="261"/>
      <c r="L23" s="252" t="s">
        <v>146</v>
      </c>
      <c r="M23" s="231"/>
      <c r="N23" s="251">
        <v>0</v>
      </c>
      <c r="O23" s="260" t="str">
        <f t="shared" si="2"/>
        <v/>
      </c>
      <c r="P23" s="250" t="str">
        <f t="shared" si="16"/>
        <v/>
      </c>
      <c r="Q23" s="250" t="str">
        <f t="shared" si="3"/>
        <v/>
      </c>
      <c r="R23" s="248" t="str">
        <f t="shared" ref="R23:R54" si="28">IF(K23="win",G23*M23,IF(K23="Debit",0,""))</f>
        <v/>
      </c>
      <c r="S23" s="248" t="str">
        <f t="shared" si="4"/>
        <v/>
      </c>
      <c r="T23" s="260" t="str">
        <f t="shared" si="17"/>
        <v/>
      </c>
      <c r="U23" s="248" t="str">
        <f t="shared" si="18"/>
        <v/>
      </c>
      <c r="V23" s="247" t="str">
        <f t="shared" si="5"/>
        <v/>
      </c>
      <c r="W23" s="246" t="str">
        <f>IF(AB23="","",IF(SUM($AB$13:AB23&gt;$G$8),"JOB DONE",IF(SUM($AB$13:AB23&lt;=$M$9),"STOP","")))</f>
        <v/>
      </c>
      <c r="X23" s="245">
        <f t="shared" si="19"/>
        <v>0</v>
      </c>
      <c r="Y23" s="244">
        <f t="shared" si="20"/>
        <v>0</v>
      </c>
      <c r="Z23" s="241">
        <f t="shared" si="21"/>
        <v>0</v>
      </c>
      <c r="AA23" s="241">
        <f t="shared" si="6"/>
        <v>0</v>
      </c>
      <c r="AB23" s="241" t="str">
        <f>IF(O23="","",SUM($AA$13:AA23))</f>
        <v/>
      </c>
      <c r="AC23" s="243">
        <f t="shared" si="23"/>
        <v>11</v>
      </c>
      <c r="AD23" s="243">
        <f t="shared" si="27"/>
        <v>11</v>
      </c>
      <c r="AE23" s="236">
        <f t="shared" si="7"/>
        <v>0</v>
      </c>
      <c r="AF23" s="236" t="str">
        <f t="shared" si="24"/>
        <v/>
      </c>
      <c r="AG23" s="236" t="str">
        <f t="shared" si="8"/>
        <v>WIN</v>
      </c>
      <c r="AH23" s="241" t="str">
        <f t="shared" si="9"/>
        <v/>
      </c>
      <c r="AI23" s="241" t="str">
        <f t="shared" si="10"/>
        <v/>
      </c>
      <c r="AJ23" s="241">
        <f t="shared" si="11"/>
        <v>0</v>
      </c>
      <c r="AK23" s="237" t="str">
        <f t="shared" si="12"/>
        <v>N</v>
      </c>
      <c r="AL23" s="243">
        <f t="shared" si="13"/>
        <v>1</v>
      </c>
      <c r="AM23" s="242"/>
      <c r="AN23" s="236">
        <v>11</v>
      </c>
      <c r="AO23" s="236">
        <f t="shared" si="25"/>
        <v>144</v>
      </c>
      <c r="AP23" s="241"/>
      <c r="AQ23" s="236">
        <f t="shared" si="22"/>
        <v>144</v>
      </c>
    </row>
    <row r="24" spans="1:43" ht="21" customHeight="1" thickBot="1" x14ac:dyDescent="0.3">
      <c r="A24" s="259">
        <v>12</v>
      </c>
      <c r="B24" s="263"/>
      <c r="C24" s="162"/>
      <c r="D24" s="161"/>
      <c r="E24" s="161"/>
      <c r="F24" s="258" t="s">
        <v>142</v>
      </c>
      <c r="G24" s="257" t="str">
        <f t="shared" si="14"/>
        <v/>
      </c>
      <c r="H24" s="262" t="str">
        <f t="shared" si="15"/>
        <v/>
      </c>
      <c r="I24" s="255" t="str">
        <f t="shared" si="0"/>
        <v/>
      </c>
      <c r="J24" s="254">
        <f t="shared" si="1"/>
        <v>0</v>
      </c>
      <c r="K24" s="261"/>
      <c r="L24" s="252" t="s">
        <v>146</v>
      </c>
      <c r="M24" s="231"/>
      <c r="N24" s="251">
        <v>0</v>
      </c>
      <c r="O24" s="260" t="str">
        <f t="shared" si="2"/>
        <v/>
      </c>
      <c r="P24" s="250" t="str">
        <f t="shared" si="16"/>
        <v/>
      </c>
      <c r="Q24" s="250" t="str">
        <f t="shared" si="3"/>
        <v/>
      </c>
      <c r="R24" s="248" t="str">
        <f t="shared" si="28"/>
        <v/>
      </c>
      <c r="S24" s="248" t="str">
        <f t="shared" si="4"/>
        <v/>
      </c>
      <c r="T24" s="260" t="str">
        <f t="shared" si="17"/>
        <v/>
      </c>
      <c r="U24" s="248" t="str">
        <f t="shared" si="18"/>
        <v/>
      </c>
      <c r="V24" s="247" t="str">
        <f t="shared" si="5"/>
        <v/>
      </c>
      <c r="W24" s="246" t="str">
        <f>IF(AB24="","",IF(SUM($AB$13:AB24&gt;$G$8),"JOB DONE",IF(SUM($AB$13:AB24&lt;=$M$9),"STOP","")))</f>
        <v/>
      </c>
      <c r="X24" s="245">
        <f t="shared" si="19"/>
        <v>0</v>
      </c>
      <c r="Y24" s="244">
        <f t="shared" si="20"/>
        <v>0</v>
      </c>
      <c r="Z24" s="241">
        <f t="shared" si="21"/>
        <v>0</v>
      </c>
      <c r="AA24" s="241">
        <f t="shared" si="6"/>
        <v>0</v>
      </c>
      <c r="AB24" s="241" t="str">
        <f>IF(O24="","",SUM($AA$13:AA24))</f>
        <v/>
      </c>
      <c r="AC24" s="243">
        <f t="shared" si="23"/>
        <v>12</v>
      </c>
      <c r="AD24" s="243">
        <f t="shared" si="27"/>
        <v>12</v>
      </c>
      <c r="AE24" s="236">
        <f t="shared" si="7"/>
        <v>0</v>
      </c>
      <c r="AF24" s="236" t="str">
        <f t="shared" si="24"/>
        <v/>
      </c>
      <c r="AG24" s="236" t="str">
        <f t="shared" si="8"/>
        <v>WIN</v>
      </c>
      <c r="AH24" s="241" t="str">
        <f t="shared" si="9"/>
        <v/>
      </c>
      <c r="AI24" s="241" t="str">
        <f t="shared" si="10"/>
        <v/>
      </c>
      <c r="AJ24" s="241">
        <f t="shared" si="11"/>
        <v>0</v>
      </c>
      <c r="AK24" s="237" t="str">
        <f t="shared" si="12"/>
        <v>N</v>
      </c>
      <c r="AL24" s="243">
        <f t="shared" si="13"/>
        <v>1</v>
      </c>
      <c r="AM24" s="242"/>
      <c r="AN24" s="236">
        <v>12</v>
      </c>
      <c r="AO24" s="236">
        <f t="shared" si="25"/>
        <v>233</v>
      </c>
      <c r="AP24" s="241"/>
      <c r="AQ24" s="236">
        <f t="shared" si="22"/>
        <v>233</v>
      </c>
    </row>
    <row r="25" spans="1:43" ht="21" customHeight="1" thickBot="1" x14ac:dyDescent="0.3">
      <c r="A25" s="259">
        <v>13</v>
      </c>
      <c r="B25" s="263"/>
      <c r="C25" s="162"/>
      <c r="D25" s="161"/>
      <c r="E25" s="161"/>
      <c r="F25" s="258" t="s">
        <v>142</v>
      </c>
      <c r="G25" s="257" t="str">
        <f t="shared" si="14"/>
        <v/>
      </c>
      <c r="H25" s="262" t="str">
        <f t="shared" si="15"/>
        <v/>
      </c>
      <c r="I25" s="255" t="str">
        <f t="shared" si="0"/>
        <v/>
      </c>
      <c r="J25" s="254">
        <f t="shared" si="1"/>
        <v>0</v>
      </c>
      <c r="K25" s="261"/>
      <c r="L25" s="252" t="s">
        <v>146</v>
      </c>
      <c r="M25" s="231"/>
      <c r="N25" s="251">
        <v>0</v>
      </c>
      <c r="O25" s="260" t="str">
        <f t="shared" si="2"/>
        <v/>
      </c>
      <c r="P25" s="250" t="str">
        <f t="shared" si="16"/>
        <v/>
      </c>
      <c r="Q25" s="250" t="str">
        <f t="shared" si="3"/>
        <v/>
      </c>
      <c r="R25" s="248" t="str">
        <f t="shared" si="28"/>
        <v/>
      </c>
      <c r="S25" s="248" t="str">
        <f t="shared" si="4"/>
        <v/>
      </c>
      <c r="T25" s="260" t="str">
        <f t="shared" si="17"/>
        <v/>
      </c>
      <c r="U25" s="248" t="str">
        <f t="shared" si="18"/>
        <v/>
      </c>
      <c r="V25" s="247" t="str">
        <f t="shared" si="5"/>
        <v/>
      </c>
      <c r="W25" s="246" t="str">
        <f>IF(AB25="","",IF(SUM($AB$13:AB25&gt;$G$8),"JOB DONE",IF(SUM($AB$13:AB25&lt;=$M$9),"STOP","")))</f>
        <v/>
      </c>
      <c r="X25" s="245">
        <f t="shared" si="19"/>
        <v>0</v>
      </c>
      <c r="Y25" s="244">
        <f t="shared" si="20"/>
        <v>0</v>
      </c>
      <c r="Z25" s="241">
        <f t="shared" si="21"/>
        <v>0</v>
      </c>
      <c r="AA25" s="241">
        <f t="shared" si="6"/>
        <v>0</v>
      </c>
      <c r="AB25" s="241" t="str">
        <f>IF(O25="","",SUM($AA$13:AA25))</f>
        <v/>
      </c>
      <c r="AC25" s="243">
        <f t="shared" si="23"/>
        <v>13</v>
      </c>
      <c r="AD25" s="243">
        <f t="shared" si="27"/>
        <v>13</v>
      </c>
      <c r="AE25" s="236">
        <f t="shared" si="7"/>
        <v>0</v>
      </c>
      <c r="AF25" s="236" t="str">
        <f t="shared" si="24"/>
        <v/>
      </c>
      <c r="AG25" s="236" t="str">
        <f t="shared" si="8"/>
        <v>WIN</v>
      </c>
      <c r="AH25" s="241" t="str">
        <f t="shared" si="9"/>
        <v/>
      </c>
      <c r="AI25" s="241" t="str">
        <f t="shared" si="10"/>
        <v/>
      </c>
      <c r="AJ25" s="241">
        <f t="shared" si="11"/>
        <v>0</v>
      </c>
      <c r="AK25" s="237" t="str">
        <f t="shared" si="12"/>
        <v>N</v>
      </c>
      <c r="AL25" s="243">
        <f t="shared" si="13"/>
        <v>1</v>
      </c>
      <c r="AM25" s="242"/>
      <c r="AN25" s="236">
        <v>13</v>
      </c>
      <c r="AO25" s="236">
        <f t="shared" si="25"/>
        <v>377</v>
      </c>
      <c r="AP25" s="241"/>
      <c r="AQ25" s="236">
        <f t="shared" si="22"/>
        <v>377</v>
      </c>
    </row>
    <row r="26" spans="1:43" ht="21" customHeight="1" thickBot="1" x14ac:dyDescent="0.3">
      <c r="A26" s="259">
        <v>14</v>
      </c>
      <c r="B26" s="263"/>
      <c r="C26" s="162"/>
      <c r="D26" s="161"/>
      <c r="E26" s="161"/>
      <c r="F26" s="258" t="s">
        <v>142</v>
      </c>
      <c r="G26" s="257" t="str">
        <f t="shared" si="14"/>
        <v/>
      </c>
      <c r="H26" s="262" t="str">
        <f t="shared" si="15"/>
        <v/>
      </c>
      <c r="I26" s="255" t="str">
        <f t="shared" si="0"/>
        <v/>
      </c>
      <c r="J26" s="254">
        <f t="shared" si="1"/>
        <v>0</v>
      </c>
      <c r="K26" s="261"/>
      <c r="L26" s="252" t="s">
        <v>146</v>
      </c>
      <c r="M26" s="231"/>
      <c r="N26" s="251">
        <v>0</v>
      </c>
      <c r="O26" s="260" t="str">
        <f t="shared" si="2"/>
        <v/>
      </c>
      <c r="P26" s="250" t="str">
        <f t="shared" si="16"/>
        <v/>
      </c>
      <c r="Q26" s="250" t="str">
        <f t="shared" si="3"/>
        <v/>
      </c>
      <c r="R26" s="248" t="str">
        <f t="shared" si="28"/>
        <v/>
      </c>
      <c r="S26" s="248" t="str">
        <f t="shared" si="4"/>
        <v/>
      </c>
      <c r="T26" s="260" t="str">
        <f t="shared" si="17"/>
        <v/>
      </c>
      <c r="U26" s="248" t="str">
        <f t="shared" si="18"/>
        <v/>
      </c>
      <c r="V26" s="247" t="str">
        <f t="shared" si="5"/>
        <v/>
      </c>
      <c r="W26" s="246" t="str">
        <f>IF(AB26="","",IF(SUM($AB$13:AB26&gt;$G$8),"JOB DONE",IF(SUM($AB$13:AB26&lt;=$M$9),"STOP","")))</f>
        <v/>
      </c>
      <c r="X26" s="245">
        <f t="shared" si="19"/>
        <v>0</v>
      </c>
      <c r="Y26" s="244">
        <f t="shared" si="20"/>
        <v>0</v>
      </c>
      <c r="Z26" s="241">
        <f t="shared" si="21"/>
        <v>0</v>
      </c>
      <c r="AA26" s="241">
        <f t="shared" si="6"/>
        <v>0</v>
      </c>
      <c r="AB26" s="241" t="str">
        <f>IF(O26="","",SUM($AA$13:AA26))</f>
        <v/>
      </c>
      <c r="AC26" s="243">
        <f t="shared" si="23"/>
        <v>14</v>
      </c>
      <c r="AD26" s="243">
        <f t="shared" si="27"/>
        <v>14</v>
      </c>
      <c r="AE26" s="236">
        <f t="shared" si="7"/>
        <v>0</v>
      </c>
      <c r="AF26" s="236" t="str">
        <f t="shared" si="24"/>
        <v/>
      </c>
      <c r="AG26" s="236" t="str">
        <f t="shared" si="8"/>
        <v>WIN</v>
      </c>
      <c r="AH26" s="241" t="str">
        <f t="shared" si="9"/>
        <v/>
      </c>
      <c r="AI26" s="241" t="str">
        <f t="shared" si="10"/>
        <v/>
      </c>
      <c r="AJ26" s="241">
        <f t="shared" si="11"/>
        <v>0</v>
      </c>
      <c r="AK26" s="237" t="str">
        <f t="shared" si="12"/>
        <v>N</v>
      </c>
      <c r="AL26" s="243">
        <f t="shared" si="13"/>
        <v>1</v>
      </c>
      <c r="AM26" s="242"/>
      <c r="AN26" s="236">
        <v>14</v>
      </c>
      <c r="AO26" s="236">
        <f t="shared" si="25"/>
        <v>610</v>
      </c>
      <c r="AP26" s="241"/>
      <c r="AQ26" s="236">
        <f t="shared" si="22"/>
        <v>610</v>
      </c>
    </row>
    <row r="27" spans="1:43" ht="21" customHeight="1" thickBot="1" x14ac:dyDescent="0.3">
      <c r="A27" s="259">
        <v>15</v>
      </c>
      <c r="B27" s="263"/>
      <c r="C27" s="162"/>
      <c r="D27" s="161"/>
      <c r="E27" s="161"/>
      <c r="F27" s="258" t="s">
        <v>142</v>
      </c>
      <c r="G27" s="257" t="str">
        <f t="shared" si="14"/>
        <v/>
      </c>
      <c r="H27" s="262" t="str">
        <f t="shared" si="15"/>
        <v/>
      </c>
      <c r="I27" s="255" t="str">
        <f t="shared" si="0"/>
        <v/>
      </c>
      <c r="J27" s="254">
        <f t="shared" si="1"/>
        <v>0</v>
      </c>
      <c r="K27" s="261"/>
      <c r="L27" s="252" t="s">
        <v>146</v>
      </c>
      <c r="M27" s="231"/>
      <c r="N27" s="251">
        <v>0</v>
      </c>
      <c r="O27" s="260" t="str">
        <f t="shared" si="2"/>
        <v/>
      </c>
      <c r="P27" s="250" t="str">
        <f t="shared" si="16"/>
        <v/>
      </c>
      <c r="Q27" s="250" t="str">
        <f t="shared" si="3"/>
        <v/>
      </c>
      <c r="R27" s="248" t="str">
        <f t="shared" si="28"/>
        <v/>
      </c>
      <c r="S27" s="248" t="str">
        <f t="shared" si="4"/>
        <v/>
      </c>
      <c r="T27" s="260" t="str">
        <f t="shared" si="17"/>
        <v/>
      </c>
      <c r="U27" s="248" t="str">
        <f t="shared" si="18"/>
        <v/>
      </c>
      <c r="V27" s="247" t="str">
        <f t="shared" si="5"/>
        <v/>
      </c>
      <c r="W27" s="246" t="str">
        <f>IF(AB27="","",IF(SUM($AB$13:AB27&gt;$G$8),"JOB DONE",IF(SUM($AB$13:AB27&lt;=$M$9),"STOP","")))</f>
        <v/>
      </c>
      <c r="X27" s="245">
        <f t="shared" si="19"/>
        <v>0</v>
      </c>
      <c r="Y27" s="244">
        <f t="shared" si="20"/>
        <v>0</v>
      </c>
      <c r="Z27" s="241">
        <f t="shared" si="21"/>
        <v>0</v>
      </c>
      <c r="AA27" s="241">
        <f t="shared" si="6"/>
        <v>0</v>
      </c>
      <c r="AB27" s="241" t="str">
        <f>IF(O27="","",SUM($AA$13:AA27))</f>
        <v/>
      </c>
      <c r="AC27" s="243">
        <f t="shared" si="23"/>
        <v>15</v>
      </c>
      <c r="AD27" s="243">
        <f t="shared" si="27"/>
        <v>15</v>
      </c>
      <c r="AE27" s="236">
        <f t="shared" si="7"/>
        <v>0</v>
      </c>
      <c r="AF27" s="236" t="str">
        <f t="shared" si="24"/>
        <v/>
      </c>
      <c r="AG27" s="236" t="str">
        <f t="shared" si="8"/>
        <v>WIN</v>
      </c>
      <c r="AH27" s="241" t="str">
        <f t="shared" si="9"/>
        <v/>
      </c>
      <c r="AI27" s="241" t="str">
        <f t="shared" si="10"/>
        <v/>
      </c>
      <c r="AJ27" s="241">
        <f t="shared" si="11"/>
        <v>0</v>
      </c>
      <c r="AK27" s="237" t="str">
        <f t="shared" si="12"/>
        <v>N</v>
      </c>
      <c r="AL27" s="243">
        <f t="shared" si="13"/>
        <v>1</v>
      </c>
      <c r="AM27" s="242"/>
      <c r="AN27" s="236">
        <v>15</v>
      </c>
      <c r="AO27" s="236">
        <f t="shared" si="25"/>
        <v>987</v>
      </c>
      <c r="AP27" s="241"/>
      <c r="AQ27" s="236">
        <f t="shared" si="22"/>
        <v>987</v>
      </c>
    </row>
    <row r="28" spans="1:43" ht="21" customHeight="1" thickBot="1" x14ac:dyDescent="0.3">
      <c r="A28" s="259">
        <v>16</v>
      </c>
      <c r="B28" s="263"/>
      <c r="C28" s="162"/>
      <c r="D28" s="161"/>
      <c r="E28" s="161"/>
      <c r="F28" s="258" t="s">
        <v>142</v>
      </c>
      <c r="G28" s="257" t="str">
        <f t="shared" si="14"/>
        <v/>
      </c>
      <c r="H28" s="262" t="str">
        <f t="shared" si="15"/>
        <v/>
      </c>
      <c r="I28" s="255" t="str">
        <f t="shared" si="0"/>
        <v/>
      </c>
      <c r="J28" s="254">
        <f t="shared" si="1"/>
        <v>0</v>
      </c>
      <c r="K28" s="261"/>
      <c r="L28" s="252" t="s">
        <v>146</v>
      </c>
      <c r="M28" s="231"/>
      <c r="N28" s="251">
        <v>0</v>
      </c>
      <c r="O28" s="260" t="str">
        <f t="shared" si="2"/>
        <v/>
      </c>
      <c r="P28" s="250" t="str">
        <f t="shared" si="16"/>
        <v/>
      </c>
      <c r="Q28" s="250" t="str">
        <f t="shared" si="3"/>
        <v/>
      </c>
      <c r="R28" s="248" t="str">
        <f t="shared" si="28"/>
        <v/>
      </c>
      <c r="S28" s="248" t="str">
        <f t="shared" si="4"/>
        <v/>
      </c>
      <c r="T28" s="260" t="str">
        <f t="shared" si="17"/>
        <v/>
      </c>
      <c r="U28" s="248" t="str">
        <f t="shared" si="18"/>
        <v/>
      </c>
      <c r="V28" s="247" t="str">
        <f t="shared" si="5"/>
        <v/>
      </c>
      <c r="W28" s="246" t="str">
        <f>IF(AB28="","",IF(SUM($AB$13:AB28&gt;$G$8),"JOB DONE",IF(SUM($AB$13:AB28&lt;=$M$9),"STOP","")))</f>
        <v/>
      </c>
      <c r="X28" s="245">
        <f t="shared" si="19"/>
        <v>0</v>
      </c>
      <c r="Y28" s="244">
        <f t="shared" si="20"/>
        <v>0</v>
      </c>
      <c r="Z28" s="241">
        <f t="shared" si="21"/>
        <v>0</v>
      </c>
      <c r="AA28" s="241">
        <f t="shared" si="6"/>
        <v>0</v>
      </c>
      <c r="AB28" s="241" t="str">
        <f>IF(O28="","",SUM($AA$13:AA28))</f>
        <v/>
      </c>
      <c r="AC28" s="243">
        <f t="shared" si="23"/>
        <v>16</v>
      </c>
      <c r="AD28" s="243">
        <f t="shared" si="27"/>
        <v>16</v>
      </c>
      <c r="AE28" s="236">
        <f t="shared" si="7"/>
        <v>0</v>
      </c>
      <c r="AF28" s="236" t="str">
        <f t="shared" si="24"/>
        <v/>
      </c>
      <c r="AG28" s="236" t="str">
        <f t="shared" si="8"/>
        <v>WIN</v>
      </c>
      <c r="AH28" s="241" t="str">
        <f t="shared" si="9"/>
        <v/>
      </c>
      <c r="AI28" s="241" t="str">
        <f t="shared" si="10"/>
        <v/>
      </c>
      <c r="AJ28" s="241">
        <f t="shared" si="11"/>
        <v>0</v>
      </c>
      <c r="AK28" s="237" t="str">
        <f t="shared" si="12"/>
        <v>N</v>
      </c>
      <c r="AL28" s="243">
        <f t="shared" si="13"/>
        <v>1</v>
      </c>
      <c r="AM28" s="242"/>
      <c r="AN28" s="236">
        <v>16</v>
      </c>
      <c r="AO28" s="236">
        <f t="shared" si="25"/>
        <v>1597</v>
      </c>
      <c r="AP28" s="241"/>
      <c r="AQ28" s="236" t="e">
        <f t="shared" si="22"/>
        <v>#N/A</v>
      </c>
    </row>
    <row r="29" spans="1:43" ht="21" customHeight="1" thickBot="1" x14ac:dyDescent="0.3">
      <c r="A29" s="259">
        <v>17</v>
      </c>
      <c r="B29" s="263"/>
      <c r="C29" s="162"/>
      <c r="D29" s="161"/>
      <c r="E29" s="161"/>
      <c r="F29" s="258" t="s">
        <v>142</v>
      </c>
      <c r="G29" s="257" t="str">
        <f t="shared" si="14"/>
        <v/>
      </c>
      <c r="H29" s="262" t="str">
        <f t="shared" si="15"/>
        <v/>
      </c>
      <c r="I29" s="255" t="str">
        <f t="shared" si="0"/>
        <v/>
      </c>
      <c r="J29" s="254">
        <f t="shared" si="1"/>
        <v>0</v>
      </c>
      <c r="K29" s="261"/>
      <c r="L29" s="252" t="s">
        <v>146</v>
      </c>
      <c r="M29" s="231"/>
      <c r="N29" s="251">
        <v>0</v>
      </c>
      <c r="O29" s="260" t="str">
        <f t="shared" si="2"/>
        <v/>
      </c>
      <c r="P29" s="250" t="str">
        <f t="shared" si="16"/>
        <v/>
      </c>
      <c r="Q29" s="250" t="str">
        <f t="shared" si="3"/>
        <v/>
      </c>
      <c r="R29" s="248" t="str">
        <f t="shared" si="28"/>
        <v/>
      </c>
      <c r="S29" s="248" t="str">
        <f t="shared" si="4"/>
        <v/>
      </c>
      <c r="T29" s="260" t="str">
        <f t="shared" si="17"/>
        <v/>
      </c>
      <c r="U29" s="248" t="str">
        <f t="shared" si="18"/>
        <v/>
      </c>
      <c r="V29" s="247" t="str">
        <f t="shared" si="5"/>
        <v/>
      </c>
      <c r="W29" s="246" t="str">
        <f>IF(AB29="","",IF(SUM($AB$13:AB29&gt;$G$8),"JOB DONE",IF(SUM($AB$13:AB29&lt;=$M$9),"STOP","")))</f>
        <v/>
      </c>
      <c r="X29" s="245">
        <f t="shared" si="19"/>
        <v>0</v>
      </c>
      <c r="Y29" s="244">
        <f t="shared" si="20"/>
        <v>0</v>
      </c>
      <c r="Z29" s="241">
        <f t="shared" si="21"/>
        <v>0</v>
      </c>
      <c r="AA29" s="241">
        <f t="shared" si="6"/>
        <v>0</v>
      </c>
      <c r="AB29" s="241" t="str">
        <f>IF(O29="","",SUM($AA$13:AA29))</f>
        <v/>
      </c>
      <c r="AC29" s="243">
        <f t="shared" si="23"/>
        <v>17</v>
      </c>
      <c r="AD29" s="243">
        <f t="shared" si="27"/>
        <v>17</v>
      </c>
      <c r="AE29" s="236">
        <f t="shared" si="7"/>
        <v>0</v>
      </c>
      <c r="AF29" s="236" t="str">
        <f t="shared" si="24"/>
        <v/>
      </c>
      <c r="AG29" s="236" t="str">
        <f t="shared" si="8"/>
        <v>WIN</v>
      </c>
      <c r="AH29" s="241" t="str">
        <f t="shared" si="9"/>
        <v/>
      </c>
      <c r="AI29" s="241" t="str">
        <f t="shared" si="10"/>
        <v/>
      </c>
      <c r="AJ29" s="241">
        <f t="shared" si="11"/>
        <v>0</v>
      </c>
      <c r="AK29" s="237" t="str">
        <f t="shared" si="12"/>
        <v>N</v>
      </c>
      <c r="AL29" s="243">
        <f t="shared" si="13"/>
        <v>1</v>
      </c>
      <c r="AM29" s="242"/>
      <c r="AN29" s="236">
        <v>17</v>
      </c>
      <c r="AO29" s="236">
        <f t="shared" si="25"/>
        <v>2584</v>
      </c>
      <c r="AP29" s="241"/>
      <c r="AQ29" s="236" t="e">
        <f t="shared" si="22"/>
        <v>#N/A</v>
      </c>
    </row>
    <row r="30" spans="1:43" ht="21" customHeight="1" thickBot="1" x14ac:dyDescent="0.3">
      <c r="A30" s="259">
        <v>18</v>
      </c>
      <c r="B30" s="263"/>
      <c r="C30" s="162"/>
      <c r="D30" s="161"/>
      <c r="E30" s="161"/>
      <c r="F30" s="258" t="s">
        <v>142</v>
      </c>
      <c r="G30" s="257" t="str">
        <f t="shared" si="14"/>
        <v/>
      </c>
      <c r="H30" s="262" t="str">
        <f t="shared" si="15"/>
        <v/>
      </c>
      <c r="I30" s="255" t="str">
        <f t="shared" si="0"/>
        <v/>
      </c>
      <c r="J30" s="254">
        <f t="shared" si="1"/>
        <v>0</v>
      </c>
      <c r="K30" s="261"/>
      <c r="L30" s="252" t="s">
        <v>146</v>
      </c>
      <c r="M30" s="231"/>
      <c r="N30" s="251">
        <v>0</v>
      </c>
      <c r="O30" s="260" t="str">
        <f t="shared" si="2"/>
        <v/>
      </c>
      <c r="P30" s="250" t="str">
        <f t="shared" si="16"/>
        <v/>
      </c>
      <c r="Q30" s="250" t="str">
        <f t="shared" si="3"/>
        <v/>
      </c>
      <c r="R30" s="248" t="str">
        <f t="shared" si="28"/>
        <v/>
      </c>
      <c r="S30" s="248" t="str">
        <f t="shared" si="4"/>
        <v/>
      </c>
      <c r="T30" s="260" t="str">
        <f t="shared" si="17"/>
        <v/>
      </c>
      <c r="U30" s="248" t="str">
        <f t="shared" si="18"/>
        <v/>
      </c>
      <c r="V30" s="247" t="str">
        <f t="shared" si="5"/>
        <v/>
      </c>
      <c r="W30" s="246" t="str">
        <f>IF(AB30="","",IF(SUM($AB$13:AB30&gt;$G$8),"JOB DONE",IF(SUM($AB$13:AB30&lt;=$M$9),"STOP","")))</f>
        <v/>
      </c>
      <c r="X30" s="245">
        <f t="shared" si="19"/>
        <v>0</v>
      </c>
      <c r="Y30" s="244">
        <f t="shared" si="20"/>
        <v>0</v>
      </c>
      <c r="Z30" s="241">
        <f t="shared" si="21"/>
        <v>0</v>
      </c>
      <c r="AA30" s="241">
        <f t="shared" si="6"/>
        <v>0</v>
      </c>
      <c r="AB30" s="241" t="str">
        <f>IF(O30="","",SUM($AA$13:AA30))</f>
        <v/>
      </c>
      <c r="AC30" s="243">
        <f t="shared" si="23"/>
        <v>18</v>
      </c>
      <c r="AD30" s="243">
        <f t="shared" si="27"/>
        <v>18</v>
      </c>
      <c r="AE30" s="236">
        <f t="shared" si="7"/>
        <v>0</v>
      </c>
      <c r="AF30" s="236" t="str">
        <f t="shared" si="24"/>
        <v/>
      </c>
      <c r="AG30" s="236" t="str">
        <f t="shared" si="8"/>
        <v>WIN</v>
      </c>
      <c r="AH30" s="241" t="str">
        <f t="shared" si="9"/>
        <v/>
      </c>
      <c r="AI30" s="241" t="str">
        <f t="shared" si="10"/>
        <v/>
      </c>
      <c r="AJ30" s="241">
        <f t="shared" si="11"/>
        <v>0</v>
      </c>
      <c r="AK30" s="237" t="str">
        <f t="shared" si="12"/>
        <v>N</v>
      </c>
      <c r="AL30" s="243">
        <f t="shared" si="13"/>
        <v>1</v>
      </c>
      <c r="AM30" s="242"/>
      <c r="AN30" s="236">
        <v>18</v>
      </c>
      <c r="AO30" s="236">
        <f t="shared" si="25"/>
        <v>4181</v>
      </c>
      <c r="AP30" s="241"/>
      <c r="AQ30" s="236" t="e">
        <f t="shared" si="22"/>
        <v>#N/A</v>
      </c>
    </row>
    <row r="31" spans="1:43" ht="21" customHeight="1" thickBot="1" x14ac:dyDescent="0.3">
      <c r="A31" s="259">
        <v>19</v>
      </c>
      <c r="B31" s="263"/>
      <c r="C31" s="162"/>
      <c r="D31" s="161"/>
      <c r="E31" s="161"/>
      <c r="F31" s="258" t="s">
        <v>142</v>
      </c>
      <c r="G31" s="257" t="str">
        <f t="shared" si="14"/>
        <v/>
      </c>
      <c r="H31" s="262" t="str">
        <f t="shared" si="15"/>
        <v/>
      </c>
      <c r="I31" s="255" t="str">
        <f t="shared" si="0"/>
        <v/>
      </c>
      <c r="J31" s="254">
        <f t="shared" si="1"/>
        <v>0</v>
      </c>
      <c r="K31" s="261"/>
      <c r="L31" s="252" t="s">
        <v>146</v>
      </c>
      <c r="M31" s="231"/>
      <c r="N31" s="251">
        <v>0</v>
      </c>
      <c r="O31" s="260" t="str">
        <f t="shared" si="2"/>
        <v/>
      </c>
      <c r="P31" s="250" t="str">
        <f t="shared" si="16"/>
        <v/>
      </c>
      <c r="Q31" s="250" t="str">
        <f t="shared" si="3"/>
        <v/>
      </c>
      <c r="R31" s="248" t="str">
        <f t="shared" si="28"/>
        <v/>
      </c>
      <c r="S31" s="248" t="str">
        <f t="shared" si="4"/>
        <v/>
      </c>
      <c r="T31" s="260" t="str">
        <f t="shared" si="17"/>
        <v/>
      </c>
      <c r="U31" s="248" t="str">
        <f t="shared" si="18"/>
        <v/>
      </c>
      <c r="V31" s="247" t="str">
        <f t="shared" si="5"/>
        <v/>
      </c>
      <c r="W31" s="246" t="str">
        <f>IF(AB31="","",IF(SUM($AB$13:AB31&gt;$G$8),"JOB DONE",IF(SUM($AB$13:AB31&lt;=$M$9),"STOP","")))</f>
        <v/>
      </c>
      <c r="X31" s="245">
        <f t="shared" si="19"/>
        <v>0</v>
      </c>
      <c r="Y31" s="244">
        <f t="shared" si="20"/>
        <v>0</v>
      </c>
      <c r="Z31" s="241">
        <f t="shared" si="21"/>
        <v>0</v>
      </c>
      <c r="AA31" s="241">
        <f t="shared" si="6"/>
        <v>0</v>
      </c>
      <c r="AB31" s="241" t="str">
        <f>IF(O31="","",SUM($AA$13:AA31))</f>
        <v/>
      </c>
      <c r="AC31" s="243">
        <f t="shared" si="23"/>
        <v>19</v>
      </c>
      <c r="AD31" s="243">
        <f t="shared" si="27"/>
        <v>19</v>
      </c>
      <c r="AE31" s="236">
        <f t="shared" si="7"/>
        <v>0</v>
      </c>
      <c r="AF31" s="236" t="str">
        <f t="shared" si="24"/>
        <v/>
      </c>
      <c r="AG31" s="236" t="str">
        <f t="shared" si="8"/>
        <v>WIN</v>
      </c>
      <c r="AH31" s="241" t="str">
        <f t="shared" si="9"/>
        <v/>
      </c>
      <c r="AI31" s="241" t="str">
        <f t="shared" si="10"/>
        <v/>
      </c>
      <c r="AJ31" s="241">
        <f t="shared" si="11"/>
        <v>0</v>
      </c>
      <c r="AK31" s="237" t="str">
        <f t="shared" si="12"/>
        <v>N</v>
      </c>
      <c r="AL31" s="243">
        <f t="shared" si="13"/>
        <v>1</v>
      </c>
      <c r="AM31" s="242"/>
      <c r="AN31" s="236">
        <v>19</v>
      </c>
      <c r="AO31" s="236">
        <f t="shared" si="25"/>
        <v>6765</v>
      </c>
      <c r="AP31" s="241"/>
      <c r="AQ31" s="236" t="e">
        <f t="shared" si="22"/>
        <v>#N/A</v>
      </c>
    </row>
    <row r="32" spans="1:43" ht="21" customHeight="1" thickBot="1" x14ac:dyDescent="0.3">
      <c r="A32" s="259">
        <v>20</v>
      </c>
      <c r="B32" s="263"/>
      <c r="C32" s="162"/>
      <c r="D32" s="161"/>
      <c r="E32" s="161"/>
      <c r="F32" s="258" t="s">
        <v>142</v>
      </c>
      <c r="G32" s="257" t="str">
        <f t="shared" si="14"/>
        <v/>
      </c>
      <c r="H32" s="262" t="str">
        <f t="shared" si="15"/>
        <v/>
      </c>
      <c r="I32" s="255" t="str">
        <f t="shared" si="0"/>
        <v/>
      </c>
      <c r="J32" s="254">
        <f t="shared" si="1"/>
        <v>0</v>
      </c>
      <c r="K32" s="261"/>
      <c r="L32" s="252" t="s">
        <v>146</v>
      </c>
      <c r="M32" s="231"/>
      <c r="N32" s="251">
        <v>0</v>
      </c>
      <c r="O32" s="260" t="str">
        <f t="shared" si="2"/>
        <v/>
      </c>
      <c r="P32" s="250" t="str">
        <f t="shared" si="16"/>
        <v/>
      </c>
      <c r="Q32" s="250" t="str">
        <f t="shared" si="3"/>
        <v/>
      </c>
      <c r="R32" s="248" t="str">
        <f t="shared" si="28"/>
        <v/>
      </c>
      <c r="S32" s="248" t="str">
        <f t="shared" si="4"/>
        <v/>
      </c>
      <c r="T32" s="260" t="str">
        <f t="shared" si="17"/>
        <v/>
      </c>
      <c r="U32" s="248" t="str">
        <f t="shared" si="18"/>
        <v/>
      </c>
      <c r="V32" s="247" t="str">
        <f t="shared" si="5"/>
        <v/>
      </c>
      <c r="W32" s="246" t="str">
        <f>IF(AB32="","",IF(SUM($AB$13:AB32&gt;$G$8),"JOB DONE",IF(SUM($AB$13:AB32&lt;=$M$9),"STOP","")))</f>
        <v/>
      </c>
      <c r="X32" s="245">
        <f t="shared" si="19"/>
        <v>0</v>
      </c>
      <c r="Y32" s="244">
        <f t="shared" si="20"/>
        <v>0</v>
      </c>
      <c r="Z32" s="241">
        <f t="shared" si="21"/>
        <v>0</v>
      </c>
      <c r="AA32" s="241">
        <f t="shared" si="6"/>
        <v>0</v>
      </c>
      <c r="AB32" s="241" t="str">
        <f>IF(O32="","",SUM($AA$13:AA32))</f>
        <v/>
      </c>
      <c r="AC32" s="243">
        <f t="shared" si="23"/>
        <v>20</v>
      </c>
      <c r="AD32" s="243">
        <f t="shared" si="27"/>
        <v>20</v>
      </c>
      <c r="AE32" s="236">
        <f t="shared" si="7"/>
        <v>0</v>
      </c>
      <c r="AF32" s="236" t="str">
        <f t="shared" si="24"/>
        <v/>
      </c>
      <c r="AG32" s="236" t="str">
        <f t="shared" si="8"/>
        <v>WIN</v>
      </c>
      <c r="AH32" s="241" t="str">
        <f t="shared" si="9"/>
        <v/>
      </c>
      <c r="AI32" s="241" t="str">
        <f t="shared" si="10"/>
        <v/>
      </c>
      <c r="AJ32" s="241">
        <f t="shared" si="11"/>
        <v>0</v>
      </c>
      <c r="AK32" s="237" t="str">
        <f t="shared" si="12"/>
        <v>N</v>
      </c>
      <c r="AL32" s="243">
        <f t="shared" si="13"/>
        <v>1</v>
      </c>
      <c r="AM32" s="242"/>
      <c r="AN32" s="236">
        <v>20</v>
      </c>
      <c r="AO32" s="236">
        <f t="shared" si="25"/>
        <v>10946</v>
      </c>
      <c r="AP32" s="241"/>
      <c r="AQ32" s="236" t="e">
        <f t="shared" si="22"/>
        <v>#N/A</v>
      </c>
    </row>
    <row r="33" spans="1:43" ht="21" customHeight="1" thickBot="1" x14ac:dyDescent="0.3">
      <c r="A33" s="259">
        <v>21</v>
      </c>
      <c r="B33" s="263"/>
      <c r="C33" s="162"/>
      <c r="D33" s="161"/>
      <c r="E33" s="161"/>
      <c r="F33" s="258" t="s">
        <v>142</v>
      </c>
      <c r="G33" s="257" t="str">
        <f t="shared" si="14"/>
        <v/>
      </c>
      <c r="H33" s="262" t="str">
        <f t="shared" si="15"/>
        <v/>
      </c>
      <c r="I33" s="255" t="str">
        <f t="shared" si="0"/>
        <v/>
      </c>
      <c r="J33" s="254">
        <f t="shared" si="1"/>
        <v>0</v>
      </c>
      <c r="K33" s="261"/>
      <c r="L33" s="252" t="s">
        <v>146</v>
      </c>
      <c r="M33" s="231"/>
      <c r="N33" s="251">
        <v>0</v>
      </c>
      <c r="O33" s="260" t="str">
        <f t="shared" si="2"/>
        <v/>
      </c>
      <c r="P33" s="250" t="str">
        <f t="shared" si="16"/>
        <v/>
      </c>
      <c r="Q33" s="250" t="str">
        <f t="shared" si="3"/>
        <v/>
      </c>
      <c r="R33" s="248" t="str">
        <f t="shared" si="28"/>
        <v/>
      </c>
      <c r="S33" s="248" t="str">
        <f t="shared" si="4"/>
        <v/>
      </c>
      <c r="T33" s="260" t="str">
        <f t="shared" si="17"/>
        <v/>
      </c>
      <c r="U33" s="248" t="str">
        <f t="shared" si="18"/>
        <v/>
      </c>
      <c r="V33" s="247" t="str">
        <f t="shared" si="5"/>
        <v/>
      </c>
      <c r="W33" s="246" t="str">
        <f>IF(AB33="","",IF(SUM($AB$13:AB33&gt;$G$8),"JOB DONE",IF(SUM($AB$13:AB33&lt;=$M$9),"STOP","")))</f>
        <v/>
      </c>
      <c r="X33" s="245">
        <f t="shared" si="19"/>
        <v>0</v>
      </c>
      <c r="Y33" s="244">
        <f t="shared" si="20"/>
        <v>0</v>
      </c>
      <c r="Z33" s="241">
        <f t="shared" si="21"/>
        <v>0</v>
      </c>
      <c r="AA33" s="241">
        <f t="shared" si="6"/>
        <v>0</v>
      </c>
      <c r="AB33" s="241" t="str">
        <f>IF(O33="","",SUM($AA$13:AA33))</f>
        <v/>
      </c>
      <c r="AC33" s="243">
        <f t="shared" si="23"/>
        <v>21</v>
      </c>
      <c r="AD33" s="243">
        <f t="shared" si="27"/>
        <v>21</v>
      </c>
      <c r="AE33" s="236">
        <f t="shared" si="7"/>
        <v>0</v>
      </c>
      <c r="AF33" s="236" t="str">
        <f t="shared" si="24"/>
        <v/>
      </c>
      <c r="AG33" s="236" t="str">
        <f t="shared" si="8"/>
        <v>WIN</v>
      </c>
      <c r="AH33" s="241" t="str">
        <f t="shared" si="9"/>
        <v/>
      </c>
      <c r="AI33" s="241" t="str">
        <f t="shared" si="10"/>
        <v/>
      </c>
      <c r="AJ33" s="241">
        <f t="shared" si="11"/>
        <v>0</v>
      </c>
      <c r="AK33" s="237" t="str">
        <f t="shared" si="12"/>
        <v>N</v>
      </c>
      <c r="AL33" s="243">
        <f t="shared" si="13"/>
        <v>1</v>
      </c>
      <c r="AM33" s="242"/>
      <c r="AN33" s="236">
        <v>21</v>
      </c>
      <c r="AO33" s="236">
        <f t="shared" si="25"/>
        <v>17711</v>
      </c>
      <c r="AP33" s="241"/>
      <c r="AQ33" s="236" t="e">
        <f t="shared" si="22"/>
        <v>#N/A</v>
      </c>
    </row>
    <row r="34" spans="1:43" ht="21" customHeight="1" thickBot="1" x14ac:dyDescent="0.3">
      <c r="A34" s="259">
        <v>22</v>
      </c>
      <c r="B34" s="263"/>
      <c r="C34" s="162"/>
      <c r="D34" s="161"/>
      <c r="E34" s="161"/>
      <c r="F34" s="258" t="s">
        <v>142</v>
      </c>
      <c r="G34" s="257" t="str">
        <f t="shared" si="14"/>
        <v/>
      </c>
      <c r="H34" s="262" t="str">
        <f t="shared" si="15"/>
        <v/>
      </c>
      <c r="I34" s="255" t="str">
        <f t="shared" si="0"/>
        <v/>
      </c>
      <c r="J34" s="254">
        <f t="shared" si="1"/>
        <v>0</v>
      </c>
      <c r="K34" s="261"/>
      <c r="L34" s="252" t="s">
        <v>146</v>
      </c>
      <c r="M34" s="231"/>
      <c r="N34" s="251">
        <v>0</v>
      </c>
      <c r="O34" s="260" t="str">
        <f t="shared" si="2"/>
        <v/>
      </c>
      <c r="P34" s="250" t="str">
        <f t="shared" si="16"/>
        <v/>
      </c>
      <c r="Q34" s="250" t="str">
        <f t="shared" si="3"/>
        <v/>
      </c>
      <c r="R34" s="248" t="str">
        <f t="shared" si="28"/>
        <v/>
      </c>
      <c r="S34" s="248" t="str">
        <f t="shared" si="4"/>
        <v/>
      </c>
      <c r="T34" s="260" t="str">
        <f t="shared" si="17"/>
        <v/>
      </c>
      <c r="U34" s="248" t="str">
        <f t="shared" si="18"/>
        <v/>
      </c>
      <c r="V34" s="247" t="str">
        <f t="shared" si="5"/>
        <v/>
      </c>
      <c r="W34" s="246" t="str">
        <f>IF(AB34="","",IF(SUM($AB$13:AB34&gt;$G$8),"JOB DONE",IF(SUM($AB$13:AB34&lt;=$M$9),"STOP","")))</f>
        <v/>
      </c>
      <c r="X34" s="245">
        <f t="shared" si="19"/>
        <v>0</v>
      </c>
      <c r="Y34" s="244">
        <f t="shared" si="20"/>
        <v>0</v>
      </c>
      <c r="Z34" s="241">
        <f t="shared" si="21"/>
        <v>0</v>
      </c>
      <c r="AA34" s="241">
        <f t="shared" si="6"/>
        <v>0</v>
      </c>
      <c r="AB34" s="241" t="str">
        <f>IF(O34="","",SUM($AA$13:AA34))</f>
        <v/>
      </c>
      <c r="AC34" s="243">
        <f t="shared" si="23"/>
        <v>22</v>
      </c>
      <c r="AD34" s="243">
        <f t="shared" si="27"/>
        <v>22</v>
      </c>
      <c r="AE34" s="236">
        <f t="shared" si="7"/>
        <v>0</v>
      </c>
      <c r="AF34" s="236" t="str">
        <f t="shared" si="24"/>
        <v/>
      </c>
      <c r="AG34" s="236" t="str">
        <f t="shared" si="8"/>
        <v>WIN</v>
      </c>
      <c r="AH34" s="241" t="str">
        <f t="shared" si="9"/>
        <v/>
      </c>
      <c r="AI34" s="241" t="str">
        <f t="shared" si="10"/>
        <v/>
      </c>
      <c r="AJ34" s="241">
        <f t="shared" si="11"/>
        <v>0</v>
      </c>
      <c r="AK34" s="237" t="str">
        <f t="shared" si="12"/>
        <v>N</v>
      </c>
      <c r="AL34" s="243">
        <f t="shared" si="13"/>
        <v>1</v>
      </c>
      <c r="AM34" s="242"/>
      <c r="AN34" s="236">
        <v>22</v>
      </c>
      <c r="AO34" s="236">
        <f t="shared" si="25"/>
        <v>28657</v>
      </c>
      <c r="AP34" s="241"/>
      <c r="AQ34" s="236" t="e">
        <f t="shared" si="22"/>
        <v>#N/A</v>
      </c>
    </row>
    <row r="35" spans="1:43" ht="21" customHeight="1" thickBot="1" x14ac:dyDescent="0.3">
      <c r="A35" s="259">
        <v>23</v>
      </c>
      <c r="B35" s="263"/>
      <c r="C35" s="162"/>
      <c r="D35" s="161"/>
      <c r="E35" s="161"/>
      <c r="F35" s="258" t="s">
        <v>142</v>
      </c>
      <c r="G35" s="257" t="str">
        <f t="shared" si="14"/>
        <v/>
      </c>
      <c r="H35" s="262" t="str">
        <f t="shared" si="15"/>
        <v/>
      </c>
      <c r="I35" s="255" t="str">
        <f t="shared" si="0"/>
        <v/>
      </c>
      <c r="J35" s="254">
        <f t="shared" si="1"/>
        <v>0</v>
      </c>
      <c r="K35" s="261"/>
      <c r="L35" s="252" t="s">
        <v>146</v>
      </c>
      <c r="M35" s="231"/>
      <c r="N35" s="251">
        <v>0</v>
      </c>
      <c r="O35" s="260" t="str">
        <f t="shared" si="2"/>
        <v/>
      </c>
      <c r="P35" s="250" t="str">
        <f t="shared" si="16"/>
        <v/>
      </c>
      <c r="Q35" s="250" t="str">
        <f t="shared" si="3"/>
        <v/>
      </c>
      <c r="R35" s="248" t="str">
        <f t="shared" si="28"/>
        <v/>
      </c>
      <c r="S35" s="248" t="str">
        <f t="shared" si="4"/>
        <v/>
      </c>
      <c r="T35" s="260" t="str">
        <f t="shared" si="17"/>
        <v/>
      </c>
      <c r="U35" s="248" t="str">
        <f t="shared" si="18"/>
        <v/>
      </c>
      <c r="V35" s="247" t="str">
        <f t="shared" si="5"/>
        <v/>
      </c>
      <c r="W35" s="246" t="str">
        <f>IF(AB35="","",IF(SUM($AB$13:AB35&gt;$G$8),"JOB DONE",IF(SUM($AB$13:AB35&lt;=$M$9),"STOP","")))</f>
        <v/>
      </c>
      <c r="X35" s="245">
        <f t="shared" si="19"/>
        <v>0</v>
      </c>
      <c r="Y35" s="244">
        <f t="shared" si="20"/>
        <v>0</v>
      </c>
      <c r="Z35" s="241">
        <f t="shared" si="21"/>
        <v>0</v>
      </c>
      <c r="AA35" s="241">
        <f t="shared" si="6"/>
        <v>0</v>
      </c>
      <c r="AB35" s="241" t="str">
        <f>IF(O35="","",SUM($AA$13:AA35))</f>
        <v/>
      </c>
      <c r="AC35" s="243">
        <f t="shared" si="23"/>
        <v>23</v>
      </c>
      <c r="AD35" s="243">
        <f t="shared" si="27"/>
        <v>23</v>
      </c>
      <c r="AE35" s="236">
        <f t="shared" si="7"/>
        <v>0</v>
      </c>
      <c r="AF35" s="236" t="str">
        <f t="shared" si="24"/>
        <v/>
      </c>
      <c r="AG35" s="236" t="str">
        <f t="shared" si="8"/>
        <v>WIN</v>
      </c>
      <c r="AH35" s="241" t="str">
        <f t="shared" si="9"/>
        <v/>
      </c>
      <c r="AI35" s="241" t="str">
        <f t="shared" si="10"/>
        <v/>
      </c>
      <c r="AJ35" s="241">
        <f t="shared" si="11"/>
        <v>0</v>
      </c>
      <c r="AK35" s="237" t="str">
        <f t="shared" si="12"/>
        <v>N</v>
      </c>
      <c r="AL35" s="243">
        <f t="shared" si="13"/>
        <v>1</v>
      </c>
      <c r="AM35" s="242"/>
      <c r="AN35" s="236">
        <v>23</v>
      </c>
      <c r="AO35" s="236">
        <f t="shared" si="25"/>
        <v>46368</v>
      </c>
      <c r="AP35" s="241"/>
      <c r="AQ35" s="236" t="e">
        <f t="shared" si="22"/>
        <v>#N/A</v>
      </c>
    </row>
    <row r="36" spans="1:43" ht="21" customHeight="1" thickBot="1" x14ac:dyDescent="0.3">
      <c r="A36" s="259">
        <v>24</v>
      </c>
      <c r="B36" s="263"/>
      <c r="C36" s="162"/>
      <c r="D36" s="161"/>
      <c r="E36" s="161"/>
      <c r="F36" s="258" t="s">
        <v>142</v>
      </c>
      <c r="G36" s="257" t="str">
        <f t="shared" si="14"/>
        <v/>
      </c>
      <c r="H36" s="262" t="str">
        <f t="shared" si="15"/>
        <v/>
      </c>
      <c r="I36" s="255" t="str">
        <f t="shared" si="0"/>
        <v/>
      </c>
      <c r="J36" s="254">
        <f t="shared" si="1"/>
        <v>0</v>
      </c>
      <c r="K36" s="261"/>
      <c r="L36" s="252" t="s">
        <v>146</v>
      </c>
      <c r="M36" s="231"/>
      <c r="N36" s="251">
        <v>0</v>
      </c>
      <c r="O36" s="260" t="str">
        <f t="shared" si="2"/>
        <v/>
      </c>
      <c r="P36" s="250" t="str">
        <f t="shared" si="16"/>
        <v/>
      </c>
      <c r="Q36" s="250" t="str">
        <f t="shared" si="3"/>
        <v/>
      </c>
      <c r="R36" s="248" t="str">
        <f t="shared" si="28"/>
        <v/>
      </c>
      <c r="S36" s="248" t="str">
        <f t="shared" si="4"/>
        <v/>
      </c>
      <c r="T36" s="260" t="str">
        <f t="shared" si="17"/>
        <v/>
      </c>
      <c r="U36" s="248" t="str">
        <f t="shared" si="18"/>
        <v/>
      </c>
      <c r="V36" s="247" t="str">
        <f t="shared" si="5"/>
        <v/>
      </c>
      <c r="W36" s="246" t="str">
        <f>IF(AB36="","",IF(SUM($AB$13:AB36&gt;$G$8),"JOB DONE",IF(SUM($AB$13:AB36&lt;=$M$9),"STOP","")))</f>
        <v/>
      </c>
      <c r="X36" s="245">
        <f t="shared" si="19"/>
        <v>0</v>
      </c>
      <c r="Y36" s="244">
        <f t="shared" si="20"/>
        <v>0</v>
      </c>
      <c r="Z36" s="241">
        <f t="shared" si="21"/>
        <v>0</v>
      </c>
      <c r="AA36" s="241">
        <f t="shared" si="6"/>
        <v>0</v>
      </c>
      <c r="AB36" s="241" t="str">
        <f>IF(O36="","",SUM($AA$13:AA36))</f>
        <v/>
      </c>
      <c r="AC36" s="243">
        <f t="shared" si="23"/>
        <v>24</v>
      </c>
      <c r="AD36" s="243">
        <f t="shared" si="27"/>
        <v>24</v>
      </c>
      <c r="AE36" s="236">
        <f t="shared" si="7"/>
        <v>0</v>
      </c>
      <c r="AF36" s="236" t="str">
        <f t="shared" si="24"/>
        <v/>
      </c>
      <c r="AG36" s="236" t="str">
        <f t="shared" si="8"/>
        <v>WIN</v>
      </c>
      <c r="AH36" s="241" t="str">
        <f t="shared" si="9"/>
        <v/>
      </c>
      <c r="AI36" s="241" t="str">
        <f t="shared" si="10"/>
        <v/>
      </c>
      <c r="AJ36" s="241">
        <f t="shared" si="11"/>
        <v>0</v>
      </c>
      <c r="AK36" s="237" t="str">
        <f t="shared" si="12"/>
        <v>N</v>
      </c>
      <c r="AL36" s="243">
        <f t="shared" si="13"/>
        <v>1</v>
      </c>
      <c r="AM36" s="242"/>
      <c r="AN36" s="236">
        <v>24</v>
      </c>
      <c r="AO36" s="236">
        <f t="shared" si="25"/>
        <v>75025</v>
      </c>
      <c r="AP36" s="241"/>
      <c r="AQ36" s="236" t="e">
        <f t="shared" si="22"/>
        <v>#N/A</v>
      </c>
    </row>
    <row r="37" spans="1:43" ht="21" customHeight="1" thickBot="1" x14ac:dyDescent="0.3">
      <c r="A37" s="259">
        <v>25</v>
      </c>
      <c r="B37" s="263"/>
      <c r="C37" s="162"/>
      <c r="D37" s="161"/>
      <c r="E37" s="161"/>
      <c r="F37" s="258" t="s">
        <v>142</v>
      </c>
      <c r="G37" s="257" t="str">
        <f t="shared" si="14"/>
        <v/>
      </c>
      <c r="H37" s="262" t="str">
        <f t="shared" si="15"/>
        <v/>
      </c>
      <c r="I37" s="255" t="str">
        <f t="shared" si="0"/>
        <v/>
      </c>
      <c r="J37" s="254">
        <f t="shared" si="1"/>
        <v>0</v>
      </c>
      <c r="K37" s="261"/>
      <c r="L37" s="252" t="s">
        <v>146</v>
      </c>
      <c r="M37" s="231"/>
      <c r="N37" s="251">
        <v>0</v>
      </c>
      <c r="O37" s="260" t="str">
        <f t="shared" si="2"/>
        <v/>
      </c>
      <c r="P37" s="250" t="str">
        <f t="shared" si="16"/>
        <v/>
      </c>
      <c r="Q37" s="250" t="str">
        <f t="shared" si="3"/>
        <v/>
      </c>
      <c r="R37" s="248" t="str">
        <f t="shared" si="28"/>
        <v/>
      </c>
      <c r="S37" s="248" t="str">
        <f t="shared" si="4"/>
        <v/>
      </c>
      <c r="T37" s="260" t="str">
        <f t="shared" si="17"/>
        <v/>
      </c>
      <c r="U37" s="248" t="str">
        <f t="shared" si="18"/>
        <v/>
      </c>
      <c r="V37" s="247" t="str">
        <f t="shared" si="5"/>
        <v/>
      </c>
      <c r="W37" s="246" t="str">
        <f>IF(AB37="","",IF(SUM($AB$13:AB37&gt;$G$8),"JOB DONE",IF(SUM($AB$13:AB37&lt;=$M$9),"STOP","")))</f>
        <v/>
      </c>
      <c r="X37" s="245">
        <f t="shared" si="19"/>
        <v>0</v>
      </c>
      <c r="Y37" s="244">
        <f t="shared" si="20"/>
        <v>0</v>
      </c>
      <c r="Z37" s="241">
        <f t="shared" si="21"/>
        <v>0</v>
      </c>
      <c r="AA37" s="241">
        <f t="shared" si="6"/>
        <v>0</v>
      </c>
      <c r="AB37" s="241" t="str">
        <f>IF(O37="","",SUM($AA$13:AA37))</f>
        <v/>
      </c>
      <c r="AC37" s="243">
        <f t="shared" si="23"/>
        <v>25</v>
      </c>
      <c r="AD37" s="243">
        <f t="shared" si="27"/>
        <v>25</v>
      </c>
      <c r="AE37" s="236">
        <f t="shared" si="7"/>
        <v>0</v>
      </c>
      <c r="AF37" s="236" t="str">
        <f t="shared" si="24"/>
        <v/>
      </c>
      <c r="AG37" s="236" t="str">
        <f t="shared" si="8"/>
        <v>WIN</v>
      </c>
      <c r="AH37" s="241" t="str">
        <f t="shared" si="9"/>
        <v/>
      </c>
      <c r="AI37" s="241" t="str">
        <f t="shared" si="10"/>
        <v/>
      </c>
      <c r="AJ37" s="241">
        <f t="shared" si="11"/>
        <v>0</v>
      </c>
      <c r="AK37" s="237" t="str">
        <f t="shared" si="12"/>
        <v>N</v>
      </c>
      <c r="AL37" s="243">
        <f t="shared" si="13"/>
        <v>1</v>
      </c>
      <c r="AM37" s="242"/>
      <c r="AN37" s="236">
        <v>25</v>
      </c>
      <c r="AO37" s="236">
        <f t="shared" si="25"/>
        <v>121393</v>
      </c>
      <c r="AP37" s="241"/>
      <c r="AQ37" s="236" t="e">
        <f t="shared" si="22"/>
        <v>#N/A</v>
      </c>
    </row>
    <row r="38" spans="1:43" ht="21" customHeight="1" thickBot="1" x14ac:dyDescent="0.3">
      <c r="A38" s="259">
        <v>26</v>
      </c>
      <c r="B38" s="263"/>
      <c r="C38" s="162"/>
      <c r="D38" s="161"/>
      <c r="E38" s="161"/>
      <c r="F38" s="258" t="s">
        <v>142</v>
      </c>
      <c r="G38" s="257" t="str">
        <f t="shared" si="14"/>
        <v/>
      </c>
      <c r="H38" s="262" t="str">
        <f t="shared" si="15"/>
        <v/>
      </c>
      <c r="I38" s="255" t="str">
        <f t="shared" si="0"/>
        <v/>
      </c>
      <c r="J38" s="254">
        <f t="shared" si="1"/>
        <v>0</v>
      </c>
      <c r="K38" s="261"/>
      <c r="L38" s="252" t="s">
        <v>146</v>
      </c>
      <c r="M38" s="231"/>
      <c r="N38" s="251">
        <v>0</v>
      </c>
      <c r="O38" s="260" t="str">
        <f t="shared" si="2"/>
        <v/>
      </c>
      <c r="P38" s="250" t="str">
        <f t="shared" si="16"/>
        <v/>
      </c>
      <c r="Q38" s="250" t="str">
        <f t="shared" si="3"/>
        <v/>
      </c>
      <c r="R38" s="248" t="str">
        <f t="shared" si="28"/>
        <v/>
      </c>
      <c r="S38" s="248" t="str">
        <f t="shared" si="4"/>
        <v/>
      </c>
      <c r="T38" s="260" t="str">
        <f t="shared" si="17"/>
        <v/>
      </c>
      <c r="U38" s="248" t="str">
        <f t="shared" si="18"/>
        <v/>
      </c>
      <c r="V38" s="247" t="str">
        <f t="shared" si="5"/>
        <v/>
      </c>
      <c r="W38" s="246" t="str">
        <f>IF(AB38="","",IF(SUM($AB$13:AB38&gt;$G$8),"JOB DONE",IF(SUM($AB$13:AB38&lt;=$M$9),"STOP","")))</f>
        <v/>
      </c>
      <c r="X38" s="245">
        <f t="shared" si="19"/>
        <v>0</v>
      </c>
      <c r="Y38" s="244">
        <f t="shared" si="20"/>
        <v>0</v>
      </c>
      <c r="Z38" s="241">
        <f t="shared" si="21"/>
        <v>0</v>
      </c>
      <c r="AA38" s="241">
        <f t="shared" si="6"/>
        <v>0</v>
      </c>
      <c r="AB38" s="241" t="str">
        <f>IF(O38="","",SUM($AA$13:AA38))</f>
        <v/>
      </c>
      <c r="AC38" s="243">
        <f t="shared" si="23"/>
        <v>26</v>
      </c>
      <c r="AD38" s="243">
        <f t="shared" si="27"/>
        <v>26</v>
      </c>
      <c r="AE38" s="236">
        <f t="shared" si="7"/>
        <v>0</v>
      </c>
      <c r="AF38" s="236">
        <f t="shared" si="24"/>
        <v>1</v>
      </c>
      <c r="AG38" s="236" t="str">
        <f t="shared" si="8"/>
        <v>WIN</v>
      </c>
      <c r="AH38" s="241" t="str">
        <f t="shared" si="9"/>
        <v/>
      </c>
      <c r="AI38" s="241" t="str">
        <f t="shared" si="10"/>
        <v/>
      </c>
      <c r="AJ38" s="241">
        <f t="shared" si="11"/>
        <v>0</v>
      </c>
      <c r="AK38" s="237" t="str">
        <f t="shared" si="12"/>
        <v>N</v>
      </c>
      <c r="AL38" s="243">
        <f t="shared" si="13"/>
        <v>1</v>
      </c>
      <c r="AM38" s="242"/>
      <c r="AN38" s="236">
        <v>26</v>
      </c>
      <c r="AO38" s="236">
        <f t="shared" si="25"/>
        <v>196418</v>
      </c>
      <c r="AP38" s="241"/>
      <c r="AQ38" s="236" t="e">
        <f t="shared" si="22"/>
        <v>#N/A</v>
      </c>
    </row>
    <row r="39" spans="1:43" ht="21" customHeight="1" thickBot="1" x14ac:dyDescent="0.3">
      <c r="A39" s="259">
        <v>27</v>
      </c>
      <c r="B39" s="263"/>
      <c r="C39" s="162"/>
      <c r="D39" s="161"/>
      <c r="E39" s="161"/>
      <c r="F39" s="258" t="s">
        <v>142</v>
      </c>
      <c r="G39" s="257" t="str">
        <f t="shared" si="14"/>
        <v/>
      </c>
      <c r="H39" s="262" t="str">
        <f t="shared" si="15"/>
        <v/>
      </c>
      <c r="I39" s="255" t="str">
        <f t="shared" si="0"/>
        <v/>
      </c>
      <c r="J39" s="254">
        <f t="shared" si="1"/>
        <v>0</v>
      </c>
      <c r="K39" s="261"/>
      <c r="L39" s="252" t="s">
        <v>146</v>
      </c>
      <c r="M39" s="231"/>
      <c r="N39" s="251">
        <v>0</v>
      </c>
      <c r="O39" s="260" t="str">
        <f t="shared" si="2"/>
        <v/>
      </c>
      <c r="P39" s="250" t="str">
        <f t="shared" si="16"/>
        <v/>
      </c>
      <c r="Q39" s="250" t="str">
        <f t="shared" si="3"/>
        <v/>
      </c>
      <c r="R39" s="248" t="str">
        <f t="shared" si="28"/>
        <v/>
      </c>
      <c r="S39" s="248" t="str">
        <f t="shared" si="4"/>
        <v/>
      </c>
      <c r="T39" s="260" t="str">
        <f t="shared" si="17"/>
        <v/>
      </c>
      <c r="U39" s="248" t="str">
        <f t="shared" si="18"/>
        <v/>
      </c>
      <c r="V39" s="247" t="str">
        <f t="shared" si="5"/>
        <v/>
      </c>
      <c r="W39" s="246" t="str">
        <f>IF(AB39="","",IF(SUM($AB$13:AB39&gt;$G$8),"JOB DONE",IF(SUM($AB$13:AB39&lt;=$M$9),"STOP","")))</f>
        <v/>
      </c>
      <c r="X39" s="245">
        <f t="shared" si="19"/>
        <v>0</v>
      </c>
      <c r="Y39" s="244">
        <f t="shared" si="20"/>
        <v>0</v>
      </c>
      <c r="Z39" s="241">
        <f t="shared" si="21"/>
        <v>0</v>
      </c>
      <c r="AA39" s="241">
        <f t="shared" si="6"/>
        <v>0</v>
      </c>
      <c r="AB39" s="241" t="str">
        <f>IF(O39="","",SUM($AA$13:AA39))</f>
        <v/>
      </c>
      <c r="AC39" s="243">
        <f t="shared" si="23"/>
        <v>27</v>
      </c>
      <c r="AD39" s="243">
        <f t="shared" si="27"/>
        <v>27</v>
      </c>
      <c r="AE39" s="236">
        <f t="shared" si="7"/>
        <v>0</v>
      </c>
      <c r="AF39" s="236" t="str">
        <f t="shared" si="24"/>
        <v/>
      </c>
      <c r="AG39" s="236" t="str">
        <f t="shared" si="8"/>
        <v>WIN</v>
      </c>
      <c r="AH39" s="241" t="str">
        <f t="shared" si="9"/>
        <v/>
      </c>
      <c r="AI39" s="241" t="str">
        <f t="shared" si="10"/>
        <v/>
      </c>
      <c r="AJ39" s="241">
        <f t="shared" si="11"/>
        <v>0</v>
      </c>
      <c r="AK39" s="237" t="str">
        <f t="shared" si="12"/>
        <v>N</v>
      </c>
      <c r="AL39" s="243">
        <f t="shared" si="13"/>
        <v>1</v>
      </c>
      <c r="AM39" s="242"/>
      <c r="AN39" s="236">
        <v>27</v>
      </c>
      <c r="AO39" s="236">
        <f t="shared" si="25"/>
        <v>317811</v>
      </c>
      <c r="AP39" s="241"/>
      <c r="AQ39" s="236" t="e">
        <f t="shared" si="22"/>
        <v>#N/A</v>
      </c>
    </row>
    <row r="40" spans="1:43" ht="21" customHeight="1" thickBot="1" x14ac:dyDescent="0.3">
      <c r="A40" s="259">
        <v>28</v>
      </c>
      <c r="B40" s="263"/>
      <c r="C40" s="162"/>
      <c r="D40" s="161"/>
      <c r="E40" s="161"/>
      <c r="F40" s="258" t="s">
        <v>142</v>
      </c>
      <c r="G40" s="257" t="str">
        <f t="shared" si="14"/>
        <v/>
      </c>
      <c r="H40" s="262" t="str">
        <f t="shared" si="15"/>
        <v/>
      </c>
      <c r="I40" s="255" t="str">
        <f t="shared" si="0"/>
        <v/>
      </c>
      <c r="J40" s="254">
        <f t="shared" si="1"/>
        <v>0</v>
      </c>
      <c r="K40" s="261"/>
      <c r="L40" s="252" t="s">
        <v>146</v>
      </c>
      <c r="M40" s="231"/>
      <c r="N40" s="251">
        <v>0</v>
      </c>
      <c r="O40" s="260" t="str">
        <f t="shared" si="2"/>
        <v/>
      </c>
      <c r="P40" s="250" t="str">
        <f t="shared" si="16"/>
        <v/>
      </c>
      <c r="Q40" s="250" t="str">
        <f t="shared" si="3"/>
        <v/>
      </c>
      <c r="R40" s="248" t="str">
        <f t="shared" si="28"/>
        <v/>
      </c>
      <c r="S40" s="248" t="str">
        <f t="shared" si="4"/>
        <v/>
      </c>
      <c r="T40" s="260" t="str">
        <f t="shared" si="17"/>
        <v/>
      </c>
      <c r="U40" s="248" t="str">
        <f t="shared" si="18"/>
        <v/>
      </c>
      <c r="V40" s="247" t="str">
        <f t="shared" si="5"/>
        <v/>
      </c>
      <c r="W40" s="246" t="str">
        <f>IF(AB40="","",IF(SUM($AB$13:AB40&gt;$G$8),"JOB DONE",IF(SUM($AB$13:AB40&lt;=$M$9),"STOP","")))</f>
        <v/>
      </c>
      <c r="X40" s="245">
        <f t="shared" si="19"/>
        <v>0</v>
      </c>
      <c r="Y40" s="244">
        <f t="shared" si="20"/>
        <v>0</v>
      </c>
      <c r="Z40" s="241">
        <f t="shared" si="21"/>
        <v>0</v>
      </c>
      <c r="AA40" s="241">
        <f t="shared" si="6"/>
        <v>0</v>
      </c>
      <c r="AB40" s="241" t="str">
        <f>IF(O40="","",SUM($AA$13:AA40))</f>
        <v/>
      </c>
      <c r="AC40" s="243">
        <f t="shared" si="23"/>
        <v>28</v>
      </c>
      <c r="AD40" s="243">
        <f t="shared" si="27"/>
        <v>28</v>
      </c>
      <c r="AE40" s="236">
        <f t="shared" si="7"/>
        <v>0</v>
      </c>
      <c r="AF40" s="236" t="str">
        <f t="shared" si="24"/>
        <v/>
      </c>
      <c r="AG40" s="236" t="str">
        <f t="shared" si="8"/>
        <v>WIN</v>
      </c>
      <c r="AH40" s="241" t="str">
        <f t="shared" si="9"/>
        <v/>
      </c>
      <c r="AI40" s="241" t="str">
        <f t="shared" si="10"/>
        <v/>
      </c>
      <c r="AJ40" s="241">
        <f t="shared" si="11"/>
        <v>0</v>
      </c>
      <c r="AK40" s="237" t="str">
        <f t="shared" si="12"/>
        <v>N</v>
      </c>
      <c r="AL40" s="243">
        <f t="shared" si="13"/>
        <v>1</v>
      </c>
      <c r="AM40" s="242"/>
      <c r="AN40" s="236">
        <v>28</v>
      </c>
      <c r="AO40" s="236">
        <f t="shared" si="25"/>
        <v>514229</v>
      </c>
      <c r="AP40" s="241"/>
      <c r="AQ40" s="236" t="e">
        <f t="shared" si="22"/>
        <v>#N/A</v>
      </c>
    </row>
    <row r="41" spans="1:43" ht="21" customHeight="1" thickBot="1" x14ac:dyDescent="0.3">
      <c r="A41" s="259">
        <v>29</v>
      </c>
      <c r="B41" s="263"/>
      <c r="C41" s="162"/>
      <c r="D41" s="161"/>
      <c r="E41" s="161"/>
      <c r="F41" s="258" t="s">
        <v>142</v>
      </c>
      <c r="G41" s="257" t="str">
        <f t="shared" si="14"/>
        <v/>
      </c>
      <c r="H41" s="262" t="str">
        <f t="shared" si="15"/>
        <v/>
      </c>
      <c r="I41" s="255" t="str">
        <f t="shared" si="0"/>
        <v/>
      </c>
      <c r="J41" s="254">
        <f t="shared" si="1"/>
        <v>0</v>
      </c>
      <c r="K41" s="261"/>
      <c r="L41" s="252" t="s">
        <v>146</v>
      </c>
      <c r="M41" s="231"/>
      <c r="N41" s="251">
        <v>0</v>
      </c>
      <c r="O41" s="260" t="str">
        <f t="shared" si="2"/>
        <v/>
      </c>
      <c r="P41" s="250" t="str">
        <f t="shared" si="16"/>
        <v/>
      </c>
      <c r="Q41" s="250" t="str">
        <f t="shared" si="3"/>
        <v/>
      </c>
      <c r="R41" s="248" t="str">
        <f t="shared" si="28"/>
        <v/>
      </c>
      <c r="S41" s="248" t="str">
        <f t="shared" si="4"/>
        <v/>
      </c>
      <c r="T41" s="260" t="str">
        <f t="shared" si="17"/>
        <v/>
      </c>
      <c r="U41" s="248" t="str">
        <f t="shared" si="18"/>
        <v/>
      </c>
      <c r="V41" s="247" t="str">
        <f t="shared" si="5"/>
        <v/>
      </c>
      <c r="W41" s="246" t="str">
        <f>IF(AB41="","",IF(SUM($AB$13:AB41&gt;$G$8),"JOB DONE",IF(SUM($AB$13:AB41&lt;=$M$9),"STOP","")))</f>
        <v/>
      </c>
      <c r="X41" s="245">
        <f t="shared" si="19"/>
        <v>0</v>
      </c>
      <c r="Y41" s="244">
        <f t="shared" si="20"/>
        <v>0</v>
      </c>
      <c r="Z41" s="241">
        <f t="shared" si="21"/>
        <v>0</v>
      </c>
      <c r="AA41" s="241">
        <f t="shared" si="6"/>
        <v>0</v>
      </c>
      <c r="AB41" s="241" t="str">
        <f>IF(O41="","",SUM($AA$13:AA41))</f>
        <v/>
      </c>
      <c r="AC41" s="243">
        <f t="shared" si="23"/>
        <v>29</v>
      </c>
      <c r="AD41" s="243">
        <f t="shared" si="27"/>
        <v>29</v>
      </c>
      <c r="AE41" s="236">
        <f t="shared" si="7"/>
        <v>0</v>
      </c>
      <c r="AF41" s="236" t="str">
        <f t="shared" si="24"/>
        <v/>
      </c>
      <c r="AG41" s="236" t="str">
        <f t="shared" si="8"/>
        <v>WIN</v>
      </c>
      <c r="AH41" s="241" t="str">
        <f t="shared" si="9"/>
        <v/>
      </c>
      <c r="AI41" s="241" t="str">
        <f t="shared" si="10"/>
        <v/>
      </c>
      <c r="AJ41" s="241">
        <f t="shared" si="11"/>
        <v>0</v>
      </c>
      <c r="AK41" s="237" t="str">
        <f t="shared" si="12"/>
        <v>N</v>
      </c>
      <c r="AL41" s="243">
        <f t="shared" si="13"/>
        <v>1</v>
      </c>
      <c r="AM41" s="242"/>
      <c r="AN41" s="236">
        <v>29</v>
      </c>
      <c r="AO41" s="236">
        <f t="shared" si="25"/>
        <v>832040</v>
      </c>
      <c r="AP41" s="241"/>
      <c r="AQ41" s="236" t="e">
        <f t="shared" si="22"/>
        <v>#N/A</v>
      </c>
    </row>
    <row r="42" spans="1:43" ht="21" customHeight="1" thickBot="1" x14ac:dyDescent="0.3">
      <c r="A42" s="259">
        <v>30</v>
      </c>
      <c r="B42" s="263"/>
      <c r="C42" s="162"/>
      <c r="D42" s="161"/>
      <c r="E42" s="161"/>
      <c r="F42" s="258" t="s">
        <v>142</v>
      </c>
      <c r="G42" s="257" t="str">
        <f t="shared" si="14"/>
        <v/>
      </c>
      <c r="H42" s="262" t="str">
        <f t="shared" si="15"/>
        <v/>
      </c>
      <c r="I42" s="255" t="str">
        <f t="shared" si="0"/>
        <v/>
      </c>
      <c r="J42" s="254">
        <f t="shared" si="1"/>
        <v>0</v>
      </c>
      <c r="K42" s="261"/>
      <c r="L42" s="252" t="s">
        <v>146</v>
      </c>
      <c r="M42" s="231"/>
      <c r="N42" s="251">
        <v>0</v>
      </c>
      <c r="O42" s="260" t="str">
        <f t="shared" si="2"/>
        <v/>
      </c>
      <c r="P42" s="250" t="str">
        <f t="shared" si="16"/>
        <v/>
      </c>
      <c r="Q42" s="250" t="str">
        <f t="shared" si="3"/>
        <v/>
      </c>
      <c r="R42" s="248" t="str">
        <f t="shared" si="28"/>
        <v/>
      </c>
      <c r="S42" s="248" t="str">
        <f t="shared" si="4"/>
        <v/>
      </c>
      <c r="T42" s="260" t="str">
        <f t="shared" si="17"/>
        <v/>
      </c>
      <c r="U42" s="248" t="str">
        <f t="shared" si="18"/>
        <v/>
      </c>
      <c r="V42" s="247" t="str">
        <f t="shared" si="5"/>
        <v/>
      </c>
      <c r="W42" s="246" t="str">
        <f>IF(AB42="","",IF(SUM($AB$13:AB42&gt;$G$8),"JOB DONE",IF(SUM($AB$13:AB42&lt;=$M$9),"STOP","")))</f>
        <v/>
      </c>
      <c r="X42" s="245">
        <f t="shared" si="19"/>
        <v>0</v>
      </c>
      <c r="Y42" s="244">
        <f t="shared" si="20"/>
        <v>0</v>
      </c>
      <c r="Z42" s="241">
        <f t="shared" si="21"/>
        <v>0</v>
      </c>
      <c r="AA42" s="241">
        <f t="shared" si="6"/>
        <v>0</v>
      </c>
      <c r="AB42" s="241" t="str">
        <f>IF(O42="","",SUM($AA$13:AA42))</f>
        <v/>
      </c>
      <c r="AC42" s="243">
        <f t="shared" si="23"/>
        <v>30</v>
      </c>
      <c r="AD42" s="243">
        <f t="shared" si="27"/>
        <v>30</v>
      </c>
      <c r="AE42" s="236">
        <f t="shared" si="7"/>
        <v>0</v>
      </c>
      <c r="AF42" s="236" t="str">
        <f t="shared" si="24"/>
        <v/>
      </c>
      <c r="AG42" s="236" t="str">
        <f t="shared" si="8"/>
        <v>WIN</v>
      </c>
      <c r="AH42" s="241" t="str">
        <f t="shared" si="9"/>
        <v/>
      </c>
      <c r="AI42" s="241" t="str">
        <f t="shared" si="10"/>
        <v/>
      </c>
      <c r="AJ42" s="241">
        <f t="shared" si="11"/>
        <v>0</v>
      </c>
      <c r="AK42" s="237" t="str">
        <f t="shared" si="12"/>
        <v>N</v>
      </c>
      <c r="AL42" s="243">
        <f t="shared" si="13"/>
        <v>1</v>
      </c>
      <c r="AM42" s="242"/>
      <c r="AN42" s="236">
        <v>30</v>
      </c>
      <c r="AO42" s="236">
        <f t="shared" si="25"/>
        <v>1346269</v>
      </c>
      <c r="AP42" s="241"/>
      <c r="AQ42" s="236" t="e">
        <f t="shared" si="22"/>
        <v>#N/A</v>
      </c>
    </row>
    <row r="43" spans="1:43" ht="21" customHeight="1" thickBot="1" x14ac:dyDescent="0.3">
      <c r="A43" s="259">
        <v>31</v>
      </c>
      <c r="B43" s="263"/>
      <c r="C43" s="162"/>
      <c r="D43" s="161"/>
      <c r="E43" s="161"/>
      <c r="F43" s="258" t="s">
        <v>142</v>
      </c>
      <c r="G43" s="257" t="str">
        <f t="shared" si="14"/>
        <v/>
      </c>
      <c r="H43" s="262" t="str">
        <f t="shared" si="15"/>
        <v/>
      </c>
      <c r="I43" s="255" t="str">
        <f t="shared" si="0"/>
        <v/>
      </c>
      <c r="J43" s="254">
        <f t="shared" si="1"/>
        <v>0</v>
      </c>
      <c r="K43" s="261"/>
      <c r="L43" s="252" t="s">
        <v>146</v>
      </c>
      <c r="M43" s="231"/>
      <c r="N43" s="251">
        <v>0</v>
      </c>
      <c r="O43" s="260" t="str">
        <f t="shared" si="2"/>
        <v/>
      </c>
      <c r="P43" s="250" t="str">
        <f t="shared" si="16"/>
        <v/>
      </c>
      <c r="Q43" s="250" t="str">
        <f t="shared" si="3"/>
        <v/>
      </c>
      <c r="R43" s="248" t="str">
        <f t="shared" si="28"/>
        <v/>
      </c>
      <c r="S43" s="248" t="str">
        <f t="shared" si="4"/>
        <v/>
      </c>
      <c r="T43" s="260" t="str">
        <f t="shared" si="17"/>
        <v/>
      </c>
      <c r="U43" s="248" t="str">
        <f t="shared" si="18"/>
        <v/>
      </c>
      <c r="V43" s="247" t="str">
        <f t="shared" si="5"/>
        <v/>
      </c>
      <c r="W43" s="246" t="str">
        <f>IF(AB43="","",IF(SUM($AB$13:AB43&gt;$G$8),"JOB DONE",IF(SUM($AB$13:AB43&lt;=$M$9),"STOP","")))</f>
        <v/>
      </c>
      <c r="X43" s="245">
        <f t="shared" si="19"/>
        <v>0</v>
      </c>
      <c r="Y43" s="244">
        <f t="shared" si="20"/>
        <v>0</v>
      </c>
      <c r="Z43" s="241">
        <f t="shared" si="21"/>
        <v>0</v>
      </c>
      <c r="AA43" s="241">
        <f t="shared" si="6"/>
        <v>0</v>
      </c>
      <c r="AB43" s="241" t="str">
        <f>IF(O43="","",SUM($AA$13:AA43))</f>
        <v/>
      </c>
      <c r="AC43" s="243">
        <f t="shared" si="23"/>
        <v>31</v>
      </c>
      <c r="AD43" s="243">
        <f t="shared" si="27"/>
        <v>31</v>
      </c>
      <c r="AE43" s="236">
        <f t="shared" si="7"/>
        <v>0</v>
      </c>
      <c r="AF43" s="236" t="str">
        <f t="shared" si="24"/>
        <v/>
      </c>
      <c r="AG43" s="236" t="str">
        <f t="shared" si="8"/>
        <v>WIN</v>
      </c>
      <c r="AH43" s="241" t="str">
        <f t="shared" si="9"/>
        <v/>
      </c>
      <c r="AI43" s="241" t="str">
        <f t="shared" si="10"/>
        <v/>
      </c>
      <c r="AJ43" s="241">
        <f t="shared" si="11"/>
        <v>0</v>
      </c>
      <c r="AK43" s="237" t="str">
        <f t="shared" si="12"/>
        <v>N</v>
      </c>
      <c r="AL43" s="243">
        <f t="shared" si="13"/>
        <v>1</v>
      </c>
      <c r="AM43" s="242"/>
      <c r="AN43" s="236">
        <v>31</v>
      </c>
      <c r="AO43" s="236">
        <f t="shared" si="25"/>
        <v>2178309</v>
      </c>
      <c r="AP43" s="241"/>
      <c r="AQ43" s="236" t="e">
        <f t="shared" si="22"/>
        <v>#N/A</v>
      </c>
    </row>
    <row r="44" spans="1:43" ht="21" customHeight="1" thickBot="1" x14ac:dyDescent="0.3">
      <c r="A44" s="259">
        <v>32</v>
      </c>
      <c r="B44" s="263"/>
      <c r="C44" s="162"/>
      <c r="D44" s="161"/>
      <c r="E44" s="161"/>
      <c r="F44" s="258" t="s">
        <v>142</v>
      </c>
      <c r="G44" s="257" t="str">
        <f t="shared" si="14"/>
        <v/>
      </c>
      <c r="H44" s="262" t="str">
        <f t="shared" si="15"/>
        <v/>
      </c>
      <c r="I44" s="255" t="str">
        <f t="shared" si="0"/>
        <v/>
      </c>
      <c r="J44" s="254">
        <f t="shared" si="1"/>
        <v>0</v>
      </c>
      <c r="K44" s="261"/>
      <c r="L44" s="252" t="s">
        <v>146</v>
      </c>
      <c r="M44" s="231"/>
      <c r="N44" s="251">
        <v>0</v>
      </c>
      <c r="O44" s="260" t="str">
        <f t="shared" si="2"/>
        <v/>
      </c>
      <c r="P44" s="250" t="str">
        <f t="shared" si="16"/>
        <v/>
      </c>
      <c r="Q44" s="250" t="str">
        <f t="shared" si="3"/>
        <v/>
      </c>
      <c r="R44" s="248" t="str">
        <f t="shared" si="28"/>
        <v/>
      </c>
      <c r="S44" s="248" t="str">
        <f t="shared" si="4"/>
        <v/>
      </c>
      <c r="T44" s="260" t="str">
        <f t="shared" si="17"/>
        <v/>
      </c>
      <c r="U44" s="248" t="str">
        <f t="shared" si="18"/>
        <v/>
      </c>
      <c r="V44" s="247" t="str">
        <f t="shared" si="5"/>
        <v/>
      </c>
      <c r="W44" s="246" t="str">
        <f>IF(AB44="","",IF(SUM($AB$13:AB44&gt;$G$8),"JOB DONE",IF(SUM($AB$13:AB44&lt;=$M$9),"STOP","")))</f>
        <v/>
      </c>
      <c r="X44" s="245">
        <f t="shared" si="19"/>
        <v>0</v>
      </c>
      <c r="Y44" s="244">
        <f t="shared" si="20"/>
        <v>0</v>
      </c>
      <c r="Z44" s="241">
        <f t="shared" si="21"/>
        <v>0</v>
      </c>
      <c r="AA44" s="241">
        <f t="shared" si="6"/>
        <v>0</v>
      </c>
      <c r="AB44" s="241" t="str">
        <f>IF(O44="","",SUM($AA$13:AA44))</f>
        <v/>
      </c>
      <c r="AC44" s="243">
        <f t="shared" si="23"/>
        <v>32</v>
      </c>
      <c r="AD44" s="243">
        <f t="shared" si="27"/>
        <v>32</v>
      </c>
      <c r="AE44" s="236">
        <f t="shared" si="7"/>
        <v>0</v>
      </c>
      <c r="AF44" s="236" t="str">
        <f t="shared" si="24"/>
        <v/>
      </c>
      <c r="AG44" s="236" t="str">
        <f t="shared" si="8"/>
        <v>WIN</v>
      </c>
      <c r="AH44" s="241" t="str">
        <f t="shared" si="9"/>
        <v/>
      </c>
      <c r="AI44" s="241" t="str">
        <f t="shared" si="10"/>
        <v/>
      </c>
      <c r="AJ44" s="241">
        <f t="shared" si="11"/>
        <v>0</v>
      </c>
      <c r="AK44" s="237" t="str">
        <f t="shared" si="12"/>
        <v>N</v>
      </c>
      <c r="AL44" s="243">
        <f t="shared" si="13"/>
        <v>1</v>
      </c>
      <c r="AM44" s="242"/>
      <c r="AN44" s="236">
        <v>32</v>
      </c>
      <c r="AO44" s="236">
        <f t="shared" si="25"/>
        <v>3524578</v>
      </c>
      <c r="AP44" s="241"/>
      <c r="AQ44" s="236" t="e">
        <f t="shared" si="22"/>
        <v>#N/A</v>
      </c>
    </row>
    <row r="45" spans="1:43" ht="21" customHeight="1" thickBot="1" x14ac:dyDescent="0.3">
      <c r="A45" s="259">
        <v>33</v>
      </c>
      <c r="B45" s="263"/>
      <c r="C45" s="162"/>
      <c r="D45" s="161"/>
      <c r="E45" s="161"/>
      <c r="F45" s="258" t="s">
        <v>142</v>
      </c>
      <c r="G45" s="257" t="str">
        <f t="shared" si="14"/>
        <v/>
      </c>
      <c r="H45" s="262" t="str">
        <f t="shared" si="15"/>
        <v/>
      </c>
      <c r="I45" s="255" t="str">
        <f t="shared" ref="I45:I76" si="29">IF(G45="","",IF(F45="WIN",H45,IF(F45="SPLIT",H45/$AH$3*$L$4,IF(F45="MULTI",H45/2,""))))</f>
        <v/>
      </c>
      <c r="J45" s="254">
        <f t="shared" ref="J45:J76" si="30">IF(F45="","",IF(F45="WIN",0,IF(AND(F45="WIN",G45=2),"",IF(F45="SPLIT",H45/$AH$3*$M$4,IF(F45="MULTI",H45/2,0)))))</f>
        <v>0</v>
      </c>
      <c r="K45" s="261"/>
      <c r="L45" s="252" t="s">
        <v>146</v>
      </c>
      <c r="M45" s="231"/>
      <c r="N45" s="251">
        <v>0</v>
      </c>
      <c r="O45" s="260" t="str">
        <f t="shared" ref="O45:O76" si="31">IF(AJ45=0,"",AJ45)</f>
        <v/>
      </c>
      <c r="P45" s="250" t="str">
        <f t="shared" si="16"/>
        <v/>
      </c>
      <c r="Q45" s="250" t="str">
        <f t="shared" ref="Q45:Q76" si="32">IF(K45="Win",0,IF(K45="Debit",P45,""))</f>
        <v/>
      </c>
      <c r="R45" s="248" t="str">
        <f t="shared" si="28"/>
        <v/>
      </c>
      <c r="S45" s="248" t="str">
        <f t="shared" ref="S45:S76" si="33">IF(K45="win",R45-P45,IF(K45="debit",0,""))</f>
        <v/>
      </c>
      <c r="T45" s="260" t="str">
        <f t="shared" si="17"/>
        <v/>
      </c>
      <c r="U45" s="248" t="str">
        <f t="shared" si="18"/>
        <v/>
      </c>
      <c r="V45" s="247" t="str">
        <f t="shared" ref="V45:V76" si="34">IF(U45="","",IF(AND(K45="win",G45=1),1,IF(AND(K45="win",U45&lt;=T45),U45+1,IF(AND(K45="win",U45&gt;T45),T45+1,IF(K45="debit",G45+1,"")))))</f>
        <v/>
      </c>
      <c r="W45" s="246" t="str">
        <f>IF(AB45="","",IF(SUM($AB$13:AB45&gt;$G$8),"JOB DONE",IF(SUM($AB$13:AB45&lt;=$M$9),"STOP","")))</f>
        <v/>
      </c>
      <c r="X45" s="245">
        <f t="shared" si="19"/>
        <v>0</v>
      </c>
      <c r="Y45" s="244">
        <f t="shared" si="20"/>
        <v>0</v>
      </c>
      <c r="Z45" s="241">
        <f t="shared" si="21"/>
        <v>0</v>
      </c>
      <c r="AA45" s="241">
        <f t="shared" ref="AA45:AA76" si="35">SUM(AH45:AI45)</f>
        <v>0</v>
      </c>
      <c r="AB45" s="241" t="str">
        <f>IF(O45="","",SUM($AA$13:AA45))</f>
        <v/>
      </c>
      <c r="AC45" s="243">
        <f t="shared" si="23"/>
        <v>33</v>
      </c>
      <c r="AD45" s="243">
        <f t="shared" si="27"/>
        <v>33</v>
      </c>
      <c r="AE45" s="236">
        <f t="shared" ref="AE45:AE76" si="36">IF(AND(AC45&lt;$AH$3,F45="Split"),$AH$3,0)</f>
        <v>0</v>
      </c>
      <c r="AF45" s="236" t="str">
        <f t="shared" si="24"/>
        <v/>
      </c>
      <c r="AG45" s="236" t="str">
        <f t="shared" ref="AG45:AG76" si="37">IF(OR(F45="Win",F45="Split",F45="Multi"),F45,"")</f>
        <v>WIN</v>
      </c>
      <c r="AH45" s="241" t="str">
        <f t="shared" ref="AH45:AH76" si="38">IFERROR(IF(OR(M45="",N45=""),"",(IF(K45="NB",0,IF(K45="WIN",(I45*M45)-I45,0-I45)))),"")</f>
        <v/>
      </c>
      <c r="AI45" s="241" t="str">
        <f t="shared" ref="AI45:AI76" si="39">IFERROR(IF(OR(M45="",N45=""),"",IF(L45="NB",0,IF(L45="WIN",(J45*N45)-J45,0-J45))),"")</f>
        <v/>
      </c>
      <c r="AJ45" s="241">
        <f t="shared" ref="AJ45:AJ76" si="40">SUM(AH45:AI45)</f>
        <v>0</v>
      </c>
      <c r="AK45" s="237" t="str">
        <f t="shared" ref="AK45:AK76" si="41">IF(AJ45&gt;0,"Y","N")</f>
        <v>N</v>
      </c>
      <c r="AL45" s="243">
        <f t="shared" ref="AL45:AL76" si="42">IF(AK45="N",1,IF(AND(AK45="y",AG45="WIN",M45&gt;=$K$5),0-$M$5,IF(AND(AK45="y",AG45="WIN",M45&gt;=$J$6,M45&lt;=$K$6),0-$M$6,IF(AND(AK45="y",AG45="WIN",M45&lt;=$K$7),0,IF(AND(AK45="y",AG45="Split"),0-$M$5,IF(AND(AK45="y",AG45="MULTI"),0-$M$6,0))))))</f>
        <v>1</v>
      </c>
      <c r="AM45" s="242"/>
      <c r="AN45" s="236">
        <v>33</v>
      </c>
      <c r="AO45" s="236">
        <f t="shared" si="25"/>
        <v>5702887</v>
      </c>
      <c r="AP45" s="241"/>
      <c r="AQ45" s="236" t="e">
        <f t="shared" si="22"/>
        <v>#N/A</v>
      </c>
    </row>
    <row r="46" spans="1:43" ht="21" customHeight="1" thickBot="1" x14ac:dyDescent="0.3">
      <c r="A46" s="259">
        <v>34</v>
      </c>
      <c r="B46" s="263"/>
      <c r="C46" s="162"/>
      <c r="D46" s="161"/>
      <c r="E46" s="161"/>
      <c r="F46" s="258" t="s">
        <v>142</v>
      </c>
      <c r="G46" s="257" t="str">
        <f t="shared" ref="G46:G77" si="43">IF(OR(W45="Job Done",W45="Stop"),W45,IF(V45="","",V45))</f>
        <v/>
      </c>
      <c r="H46" s="262" t="str">
        <f t="shared" ref="H46:H77" si="44">IF(OR(G46="JOB DONE",G46="STOP"),"",IF(G46="","",IF(G46&gt;0,$G$6*G46,"")))</f>
        <v/>
      </c>
      <c r="I46" s="255" t="str">
        <f t="shared" si="29"/>
        <v/>
      </c>
      <c r="J46" s="254">
        <f t="shared" si="30"/>
        <v>0</v>
      </c>
      <c r="K46" s="261"/>
      <c r="L46" s="252" t="s">
        <v>146</v>
      </c>
      <c r="M46" s="231"/>
      <c r="N46" s="251">
        <v>0</v>
      </c>
      <c r="O46" s="260" t="str">
        <f t="shared" si="31"/>
        <v/>
      </c>
      <c r="P46" s="250" t="str">
        <f t="shared" ref="P46:P77" si="45">G46</f>
        <v/>
      </c>
      <c r="Q46" s="250" t="str">
        <f t="shared" si="32"/>
        <v/>
      </c>
      <c r="R46" s="248" t="str">
        <f t="shared" si="28"/>
        <v/>
      </c>
      <c r="S46" s="248" t="str">
        <f t="shared" si="33"/>
        <v/>
      </c>
      <c r="T46" s="260" t="str">
        <f t="shared" ref="T46:T77" si="46">IF(Q46="","",IF(Q46=0,T45-(S46-1),IF(Q46&gt;0,T45+(Q46+1),"")))</f>
        <v/>
      </c>
      <c r="U46" s="248" t="str">
        <f t="shared" ref="U46:U77" si="47">IF(T46&lt;0,T45+1,IF(T46=0,T45+1,IF(T45&lt;=0,1,IF(AND(K45="win",T46&gt;0,T45&gt;U45),U45+1,IF(AND(K45="win",T46&gt;0,T45&lt;U45),T45+1,IF(AND(K45="win",T46&gt;0,T45=U45),U45+1,IF(K45="debit",U45+1,"")))))))</f>
        <v/>
      </c>
      <c r="V46" s="247" t="str">
        <f t="shared" si="34"/>
        <v/>
      </c>
      <c r="W46" s="246" t="str">
        <f>IF(AB46="","",IF(SUM($AB$13:AB46&gt;$G$8),"JOB DONE",IF(SUM($AB$13:AB46&lt;=$M$9),"STOP","")))</f>
        <v/>
      </c>
      <c r="X46" s="245">
        <f t="shared" ref="X46:X77" si="48">IF(W46="JOB DONE",1,IF(W46="STOP",2,0))</f>
        <v>0</v>
      </c>
      <c r="Y46" s="244">
        <f t="shared" ref="Y46:Y77" si="49">IF(O46="",0,O46/$G$8)</f>
        <v>0</v>
      </c>
      <c r="Z46" s="241">
        <f t="shared" ref="Z46:Z77" si="50">SUM(Y45+Y46)</f>
        <v>0</v>
      </c>
      <c r="AA46" s="241">
        <f t="shared" si="35"/>
        <v>0</v>
      </c>
      <c r="AB46" s="241" t="str">
        <f>IF(O46="","",SUM($AA$13:AA46))</f>
        <v/>
      </c>
      <c r="AC46" s="243">
        <f t="shared" si="23"/>
        <v>34</v>
      </c>
      <c r="AD46" s="243">
        <f t="shared" si="27"/>
        <v>34</v>
      </c>
      <c r="AE46" s="236">
        <f t="shared" si="36"/>
        <v>0</v>
      </c>
      <c r="AF46" s="236" t="str">
        <f t="shared" si="24"/>
        <v/>
      </c>
      <c r="AG46" s="236" t="str">
        <f t="shared" si="37"/>
        <v>WIN</v>
      </c>
      <c r="AH46" s="241" t="str">
        <f t="shared" si="38"/>
        <v/>
      </c>
      <c r="AI46" s="241" t="str">
        <f t="shared" si="39"/>
        <v/>
      </c>
      <c r="AJ46" s="241">
        <f t="shared" si="40"/>
        <v>0</v>
      </c>
      <c r="AK46" s="237" t="str">
        <f t="shared" si="41"/>
        <v>N</v>
      </c>
      <c r="AL46" s="243">
        <f t="shared" si="42"/>
        <v>1</v>
      </c>
      <c r="AM46" s="242"/>
      <c r="AN46" s="236">
        <v>34</v>
      </c>
      <c r="AO46" s="236">
        <f t="shared" si="25"/>
        <v>9227465</v>
      </c>
      <c r="AP46" s="241"/>
      <c r="AQ46" s="236" t="e">
        <f t="shared" ref="AQ46:AQ77" si="51">VLOOKUP(AC46,$AN$13:$AO$27,2,FALSE)</f>
        <v>#N/A</v>
      </c>
    </row>
    <row r="47" spans="1:43" ht="21" customHeight="1" thickBot="1" x14ac:dyDescent="0.3">
      <c r="A47" s="259">
        <v>35</v>
      </c>
      <c r="B47" s="263"/>
      <c r="C47" s="162"/>
      <c r="D47" s="161"/>
      <c r="E47" s="161"/>
      <c r="F47" s="258" t="s">
        <v>142</v>
      </c>
      <c r="G47" s="257" t="str">
        <f t="shared" si="43"/>
        <v/>
      </c>
      <c r="H47" s="262" t="str">
        <f t="shared" si="44"/>
        <v/>
      </c>
      <c r="I47" s="255" t="str">
        <f t="shared" si="29"/>
        <v/>
      </c>
      <c r="J47" s="254">
        <f t="shared" si="30"/>
        <v>0</v>
      </c>
      <c r="K47" s="261"/>
      <c r="L47" s="252" t="s">
        <v>146</v>
      </c>
      <c r="M47" s="231"/>
      <c r="N47" s="251">
        <v>0</v>
      </c>
      <c r="O47" s="260" t="str">
        <f t="shared" si="31"/>
        <v/>
      </c>
      <c r="P47" s="250" t="str">
        <f t="shared" si="45"/>
        <v/>
      </c>
      <c r="Q47" s="250" t="str">
        <f t="shared" si="32"/>
        <v/>
      </c>
      <c r="R47" s="248" t="str">
        <f t="shared" si="28"/>
        <v/>
      </c>
      <c r="S47" s="248" t="str">
        <f t="shared" si="33"/>
        <v/>
      </c>
      <c r="T47" s="260" t="str">
        <f t="shared" si="46"/>
        <v/>
      </c>
      <c r="U47" s="248" t="str">
        <f t="shared" si="47"/>
        <v/>
      </c>
      <c r="V47" s="247" t="str">
        <f t="shared" si="34"/>
        <v/>
      </c>
      <c r="W47" s="246" t="str">
        <f>IF(AB47="","",IF(SUM($AB$13:AB47&gt;$G$8),"JOB DONE",IF(SUM($AB$13:AB47&lt;=$M$9),"STOP","")))</f>
        <v/>
      </c>
      <c r="X47" s="245">
        <f t="shared" si="48"/>
        <v>0</v>
      </c>
      <c r="Y47" s="244">
        <f t="shared" si="49"/>
        <v>0</v>
      </c>
      <c r="Z47" s="241">
        <f t="shared" si="50"/>
        <v>0</v>
      </c>
      <c r="AA47" s="241">
        <f t="shared" si="35"/>
        <v>0</v>
      </c>
      <c r="AB47" s="241" t="str">
        <f>IF(O47="","",SUM($AA$13:AA47))</f>
        <v/>
      </c>
      <c r="AC47" s="243">
        <f t="shared" ref="AC47:AC78" si="52">IF(SUM(AD46+AL46)&lt;$K$3,$K$3,IF(AD46=$AH$3,AD46+AL46,AC46+AL46))</f>
        <v>35</v>
      </c>
      <c r="AD47" s="243">
        <f t="shared" si="27"/>
        <v>35</v>
      </c>
      <c r="AE47" s="236">
        <f t="shared" si="36"/>
        <v>0</v>
      </c>
      <c r="AF47" s="236" t="str">
        <f t="shared" ref="AF47:AF78" si="53">IF(AND(AD46=$K$8,AD47&gt;$K$8),1,"")</f>
        <v/>
      </c>
      <c r="AG47" s="236" t="str">
        <f t="shared" si="37"/>
        <v>WIN</v>
      </c>
      <c r="AH47" s="241" t="str">
        <f t="shared" si="38"/>
        <v/>
      </c>
      <c r="AI47" s="241" t="str">
        <f t="shared" si="39"/>
        <v/>
      </c>
      <c r="AJ47" s="241">
        <f t="shared" si="40"/>
        <v>0</v>
      </c>
      <c r="AK47" s="237" t="str">
        <f t="shared" si="41"/>
        <v>N</v>
      </c>
      <c r="AL47" s="243">
        <f t="shared" si="42"/>
        <v>1</v>
      </c>
      <c r="AM47" s="242"/>
      <c r="AN47" s="236">
        <v>35</v>
      </c>
      <c r="AO47" s="236">
        <f t="shared" ref="AO47:AO78" si="54">AO45+AO46</f>
        <v>14930352</v>
      </c>
      <c r="AP47" s="241"/>
      <c r="AQ47" s="236" t="e">
        <f t="shared" si="51"/>
        <v>#N/A</v>
      </c>
    </row>
    <row r="48" spans="1:43" ht="21" customHeight="1" thickBot="1" x14ac:dyDescent="0.3">
      <c r="A48" s="259">
        <v>36</v>
      </c>
      <c r="B48" s="263"/>
      <c r="C48" s="162"/>
      <c r="D48" s="161"/>
      <c r="E48" s="161"/>
      <c r="F48" s="258" t="s">
        <v>142</v>
      </c>
      <c r="G48" s="257" t="str">
        <f t="shared" si="43"/>
        <v/>
      </c>
      <c r="H48" s="262" t="str">
        <f t="shared" si="44"/>
        <v/>
      </c>
      <c r="I48" s="255" t="str">
        <f t="shared" si="29"/>
        <v/>
      </c>
      <c r="J48" s="254">
        <f t="shared" si="30"/>
        <v>0</v>
      </c>
      <c r="K48" s="261"/>
      <c r="L48" s="252" t="s">
        <v>146</v>
      </c>
      <c r="M48" s="231"/>
      <c r="N48" s="251">
        <v>0</v>
      </c>
      <c r="O48" s="260" t="str">
        <f t="shared" si="31"/>
        <v/>
      </c>
      <c r="P48" s="250" t="str">
        <f t="shared" si="45"/>
        <v/>
      </c>
      <c r="Q48" s="250" t="str">
        <f t="shared" si="32"/>
        <v/>
      </c>
      <c r="R48" s="248" t="str">
        <f t="shared" si="28"/>
        <v/>
      </c>
      <c r="S48" s="248" t="str">
        <f t="shared" si="33"/>
        <v/>
      </c>
      <c r="T48" s="260" t="str">
        <f t="shared" si="46"/>
        <v/>
      </c>
      <c r="U48" s="248" t="str">
        <f t="shared" si="47"/>
        <v/>
      </c>
      <c r="V48" s="247" t="str">
        <f t="shared" si="34"/>
        <v/>
      </c>
      <c r="W48" s="246" t="str">
        <f>IF(AB48="","",IF(SUM($AB$13:AB48&gt;$G$8),"JOB DONE",IF(SUM($AB$13:AB48&lt;=$M$9),"STOP","")))</f>
        <v/>
      </c>
      <c r="X48" s="245">
        <f t="shared" si="48"/>
        <v>0</v>
      </c>
      <c r="Y48" s="244">
        <f t="shared" si="49"/>
        <v>0</v>
      </c>
      <c r="Z48" s="241">
        <f t="shared" si="50"/>
        <v>0</v>
      </c>
      <c r="AA48" s="241">
        <f t="shared" si="35"/>
        <v>0</v>
      </c>
      <c r="AB48" s="241" t="str">
        <f>IF(O48="","",SUM($AA$13:AA48))</f>
        <v/>
      </c>
      <c r="AC48" s="243">
        <f t="shared" si="52"/>
        <v>36</v>
      </c>
      <c r="AD48" s="243">
        <f t="shared" si="27"/>
        <v>36</v>
      </c>
      <c r="AE48" s="236">
        <f t="shared" si="36"/>
        <v>0</v>
      </c>
      <c r="AF48" s="236" t="str">
        <f t="shared" si="53"/>
        <v/>
      </c>
      <c r="AG48" s="236" t="str">
        <f t="shared" si="37"/>
        <v>WIN</v>
      </c>
      <c r="AH48" s="241" t="str">
        <f t="shared" si="38"/>
        <v/>
      </c>
      <c r="AI48" s="241" t="str">
        <f t="shared" si="39"/>
        <v/>
      </c>
      <c r="AJ48" s="241">
        <f t="shared" si="40"/>
        <v>0</v>
      </c>
      <c r="AK48" s="237" t="str">
        <f t="shared" si="41"/>
        <v>N</v>
      </c>
      <c r="AL48" s="243">
        <f t="shared" si="42"/>
        <v>1</v>
      </c>
      <c r="AM48" s="242"/>
      <c r="AN48" s="236">
        <v>36</v>
      </c>
      <c r="AO48" s="236">
        <f t="shared" si="54"/>
        <v>24157817</v>
      </c>
      <c r="AP48" s="241"/>
      <c r="AQ48" s="236" t="e">
        <f t="shared" si="51"/>
        <v>#N/A</v>
      </c>
    </row>
    <row r="49" spans="1:43" ht="21" customHeight="1" thickBot="1" x14ac:dyDescent="0.3">
      <c r="A49" s="259">
        <v>37</v>
      </c>
      <c r="B49" s="263"/>
      <c r="C49" s="162"/>
      <c r="D49" s="161"/>
      <c r="E49" s="161"/>
      <c r="F49" s="258" t="s">
        <v>142</v>
      </c>
      <c r="G49" s="257" t="str">
        <f t="shared" si="43"/>
        <v/>
      </c>
      <c r="H49" s="262" t="str">
        <f t="shared" si="44"/>
        <v/>
      </c>
      <c r="I49" s="255" t="str">
        <f t="shared" si="29"/>
        <v/>
      </c>
      <c r="J49" s="254">
        <f t="shared" si="30"/>
        <v>0</v>
      </c>
      <c r="K49" s="261"/>
      <c r="L49" s="252" t="s">
        <v>146</v>
      </c>
      <c r="M49" s="231"/>
      <c r="N49" s="251">
        <v>0</v>
      </c>
      <c r="O49" s="260" t="str">
        <f t="shared" si="31"/>
        <v/>
      </c>
      <c r="P49" s="250" t="str">
        <f t="shared" si="45"/>
        <v/>
      </c>
      <c r="Q49" s="250" t="str">
        <f t="shared" si="32"/>
        <v/>
      </c>
      <c r="R49" s="248" t="str">
        <f t="shared" si="28"/>
        <v/>
      </c>
      <c r="S49" s="248" t="str">
        <f t="shared" si="33"/>
        <v/>
      </c>
      <c r="T49" s="260" t="str">
        <f t="shared" si="46"/>
        <v/>
      </c>
      <c r="U49" s="248" t="str">
        <f t="shared" si="47"/>
        <v/>
      </c>
      <c r="V49" s="247" t="str">
        <f t="shared" si="34"/>
        <v/>
      </c>
      <c r="W49" s="246" t="str">
        <f>IF(AB49="","",IF(SUM($AB$13:AB49&gt;$G$8),"JOB DONE",IF(SUM($AB$13:AB49&lt;=$M$9),"STOP","")))</f>
        <v/>
      </c>
      <c r="X49" s="245">
        <f t="shared" si="48"/>
        <v>0</v>
      </c>
      <c r="Y49" s="244">
        <f t="shared" si="49"/>
        <v>0</v>
      </c>
      <c r="Z49" s="241">
        <f t="shared" si="50"/>
        <v>0</v>
      </c>
      <c r="AA49" s="241">
        <f t="shared" si="35"/>
        <v>0</v>
      </c>
      <c r="AB49" s="241" t="str">
        <f>IF(O49="","",SUM($AA$13:AA49))</f>
        <v/>
      </c>
      <c r="AC49" s="243">
        <f t="shared" si="52"/>
        <v>37</v>
      </c>
      <c r="AD49" s="243">
        <f t="shared" si="27"/>
        <v>37</v>
      </c>
      <c r="AE49" s="236">
        <f t="shared" si="36"/>
        <v>0</v>
      </c>
      <c r="AF49" s="236" t="str">
        <f t="shared" si="53"/>
        <v/>
      </c>
      <c r="AG49" s="236" t="str">
        <f t="shared" si="37"/>
        <v>WIN</v>
      </c>
      <c r="AH49" s="241" t="str">
        <f t="shared" si="38"/>
        <v/>
      </c>
      <c r="AI49" s="241" t="str">
        <f t="shared" si="39"/>
        <v/>
      </c>
      <c r="AJ49" s="241">
        <f t="shared" si="40"/>
        <v>0</v>
      </c>
      <c r="AK49" s="237" t="str">
        <f t="shared" si="41"/>
        <v>N</v>
      </c>
      <c r="AL49" s="243">
        <f t="shared" si="42"/>
        <v>1</v>
      </c>
      <c r="AM49" s="242"/>
      <c r="AN49" s="236">
        <v>37</v>
      </c>
      <c r="AO49" s="236">
        <f t="shared" si="54"/>
        <v>39088169</v>
      </c>
      <c r="AP49" s="241"/>
      <c r="AQ49" s="236" t="e">
        <f t="shared" si="51"/>
        <v>#N/A</v>
      </c>
    </row>
    <row r="50" spans="1:43" ht="21" customHeight="1" thickBot="1" x14ac:dyDescent="0.3">
      <c r="A50" s="259">
        <v>38</v>
      </c>
      <c r="B50" s="263"/>
      <c r="C50" s="162"/>
      <c r="D50" s="161"/>
      <c r="E50" s="161"/>
      <c r="F50" s="258" t="s">
        <v>142</v>
      </c>
      <c r="G50" s="257" t="str">
        <f t="shared" si="43"/>
        <v/>
      </c>
      <c r="H50" s="262" t="str">
        <f t="shared" si="44"/>
        <v/>
      </c>
      <c r="I50" s="255" t="str">
        <f t="shared" si="29"/>
        <v/>
      </c>
      <c r="J50" s="254">
        <f t="shared" si="30"/>
        <v>0</v>
      </c>
      <c r="K50" s="261"/>
      <c r="L50" s="252" t="s">
        <v>146</v>
      </c>
      <c r="M50" s="231"/>
      <c r="N50" s="251">
        <v>0</v>
      </c>
      <c r="O50" s="260" t="str">
        <f t="shared" si="31"/>
        <v/>
      </c>
      <c r="P50" s="250" t="str">
        <f t="shared" si="45"/>
        <v/>
      </c>
      <c r="Q50" s="250" t="str">
        <f t="shared" si="32"/>
        <v/>
      </c>
      <c r="R50" s="248" t="str">
        <f t="shared" si="28"/>
        <v/>
      </c>
      <c r="S50" s="248" t="str">
        <f t="shared" si="33"/>
        <v/>
      </c>
      <c r="T50" s="260" t="str">
        <f t="shared" si="46"/>
        <v/>
      </c>
      <c r="U50" s="248" t="str">
        <f t="shared" si="47"/>
        <v/>
      </c>
      <c r="V50" s="247" t="str">
        <f t="shared" si="34"/>
        <v/>
      </c>
      <c r="W50" s="246" t="str">
        <f>IF(AB50="","",IF(SUM($AB$13:AB50&gt;$G$8),"JOB DONE",IF(SUM($AB$13:AB50&lt;=$M$9),"STOP","")))</f>
        <v/>
      </c>
      <c r="X50" s="245">
        <f t="shared" si="48"/>
        <v>0</v>
      </c>
      <c r="Y50" s="244">
        <f t="shared" si="49"/>
        <v>0</v>
      </c>
      <c r="Z50" s="241">
        <f t="shared" si="50"/>
        <v>0</v>
      </c>
      <c r="AA50" s="241">
        <f t="shared" si="35"/>
        <v>0</v>
      </c>
      <c r="AB50" s="241" t="str">
        <f>IF(O50="","",SUM($AA$13:AA50))</f>
        <v/>
      </c>
      <c r="AC50" s="243">
        <f t="shared" si="52"/>
        <v>38</v>
      </c>
      <c r="AD50" s="243">
        <f t="shared" si="27"/>
        <v>38</v>
      </c>
      <c r="AE50" s="236">
        <f t="shared" si="36"/>
        <v>0</v>
      </c>
      <c r="AF50" s="236" t="str">
        <f t="shared" si="53"/>
        <v/>
      </c>
      <c r="AG50" s="236" t="str">
        <f t="shared" si="37"/>
        <v>WIN</v>
      </c>
      <c r="AH50" s="241" t="str">
        <f t="shared" si="38"/>
        <v/>
      </c>
      <c r="AI50" s="241" t="str">
        <f t="shared" si="39"/>
        <v/>
      </c>
      <c r="AJ50" s="241">
        <f t="shared" si="40"/>
        <v>0</v>
      </c>
      <c r="AK50" s="237" t="str">
        <f t="shared" si="41"/>
        <v>N</v>
      </c>
      <c r="AL50" s="243">
        <f t="shared" si="42"/>
        <v>1</v>
      </c>
      <c r="AM50" s="242"/>
      <c r="AN50" s="236">
        <v>38</v>
      </c>
      <c r="AO50" s="236">
        <f t="shared" si="54"/>
        <v>63245986</v>
      </c>
      <c r="AP50" s="241"/>
      <c r="AQ50" s="236" t="e">
        <f t="shared" si="51"/>
        <v>#N/A</v>
      </c>
    </row>
    <row r="51" spans="1:43" ht="21" customHeight="1" thickBot="1" x14ac:dyDescent="0.3">
      <c r="A51" s="259">
        <v>39</v>
      </c>
      <c r="B51" s="263"/>
      <c r="C51" s="162"/>
      <c r="D51" s="161"/>
      <c r="E51" s="161"/>
      <c r="F51" s="258" t="s">
        <v>142</v>
      </c>
      <c r="G51" s="257" t="str">
        <f t="shared" si="43"/>
        <v/>
      </c>
      <c r="H51" s="262" t="str">
        <f t="shared" si="44"/>
        <v/>
      </c>
      <c r="I51" s="255" t="str">
        <f t="shared" si="29"/>
        <v/>
      </c>
      <c r="J51" s="254">
        <f t="shared" si="30"/>
        <v>0</v>
      </c>
      <c r="K51" s="261"/>
      <c r="L51" s="252" t="s">
        <v>146</v>
      </c>
      <c r="M51" s="231"/>
      <c r="N51" s="251">
        <v>0</v>
      </c>
      <c r="O51" s="260" t="str">
        <f t="shared" si="31"/>
        <v/>
      </c>
      <c r="P51" s="250" t="str">
        <f t="shared" si="45"/>
        <v/>
      </c>
      <c r="Q51" s="250" t="str">
        <f t="shared" si="32"/>
        <v/>
      </c>
      <c r="R51" s="248" t="str">
        <f t="shared" si="28"/>
        <v/>
      </c>
      <c r="S51" s="248" t="str">
        <f t="shared" si="33"/>
        <v/>
      </c>
      <c r="T51" s="260" t="str">
        <f t="shared" si="46"/>
        <v/>
      </c>
      <c r="U51" s="248" t="str">
        <f t="shared" si="47"/>
        <v/>
      </c>
      <c r="V51" s="247" t="str">
        <f t="shared" si="34"/>
        <v/>
      </c>
      <c r="W51" s="246" t="str">
        <f>IF(AB51="","",IF(SUM($AB$13:AB51&gt;$G$8),"JOB DONE",IF(SUM($AB$13:AB51&lt;=$M$9),"STOP","")))</f>
        <v/>
      </c>
      <c r="X51" s="245">
        <f t="shared" si="48"/>
        <v>0</v>
      </c>
      <c r="Y51" s="244">
        <f t="shared" si="49"/>
        <v>0</v>
      </c>
      <c r="Z51" s="241">
        <f t="shared" si="50"/>
        <v>0</v>
      </c>
      <c r="AA51" s="241">
        <f t="shared" si="35"/>
        <v>0</v>
      </c>
      <c r="AB51" s="241" t="str">
        <f>IF(O51="","",SUM($AA$13:AA51))</f>
        <v/>
      </c>
      <c r="AC51" s="243">
        <f t="shared" si="52"/>
        <v>39</v>
      </c>
      <c r="AD51" s="243">
        <f t="shared" ref="AD51:AD82" si="55">IF(AND(AC51&lt;$K$3,AG51="WIN"),$K$3,IF(AND(AC51&lt;$AH$3,AG51="SPLIT"),$AH$3,IF(AC51&lt;$K$3,$K$3,AC51)))</f>
        <v>39</v>
      </c>
      <c r="AE51" s="236">
        <f t="shared" si="36"/>
        <v>0</v>
      </c>
      <c r="AF51" s="236" t="str">
        <f t="shared" si="53"/>
        <v/>
      </c>
      <c r="AG51" s="236" t="str">
        <f t="shared" si="37"/>
        <v>WIN</v>
      </c>
      <c r="AH51" s="241" t="str">
        <f t="shared" si="38"/>
        <v/>
      </c>
      <c r="AI51" s="241" t="str">
        <f t="shared" si="39"/>
        <v/>
      </c>
      <c r="AJ51" s="241">
        <f t="shared" si="40"/>
        <v>0</v>
      </c>
      <c r="AK51" s="237" t="str">
        <f t="shared" si="41"/>
        <v>N</v>
      </c>
      <c r="AL51" s="243">
        <f t="shared" si="42"/>
        <v>1</v>
      </c>
      <c r="AM51" s="242"/>
      <c r="AN51" s="236">
        <v>39</v>
      </c>
      <c r="AO51" s="236">
        <f t="shared" si="54"/>
        <v>102334155</v>
      </c>
      <c r="AP51" s="241"/>
      <c r="AQ51" s="236" t="e">
        <f t="shared" si="51"/>
        <v>#N/A</v>
      </c>
    </row>
    <row r="52" spans="1:43" ht="21" customHeight="1" thickBot="1" x14ac:dyDescent="0.3">
      <c r="A52" s="259">
        <v>40</v>
      </c>
      <c r="B52" s="263"/>
      <c r="C52" s="162"/>
      <c r="D52" s="161"/>
      <c r="E52" s="161"/>
      <c r="F52" s="258" t="s">
        <v>142</v>
      </c>
      <c r="G52" s="257" t="str">
        <f t="shared" si="43"/>
        <v/>
      </c>
      <c r="H52" s="262" t="str">
        <f t="shared" si="44"/>
        <v/>
      </c>
      <c r="I52" s="255" t="str">
        <f t="shared" si="29"/>
        <v/>
      </c>
      <c r="J52" s="254">
        <f t="shared" si="30"/>
        <v>0</v>
      </c>
      <c r="K52" s="261"/>
      <c r="L52" s="252" t="s">
        <v>146</v>
      </c>
      <c r="M52" s="231"/>
      <c r="N52" s="251">
        <v>0</v>
      </c>
      <c r="O52" s="260" t="str">
        <f t="shared" si="31"/>
        <v/>
      </c>
      <c r="P52" s="250" t="str">
        <f t="shared" si="45"/>
        <v/>
      </c>
      <c r="Q52" s="250" t="str">
        <f t="shared" si="32"/>
        <v/>
      </c>
      <c r="R52" s="248" t="str">
        <f t="shared" si="28"/>
        <v/>
      </c>
      <c r="S52" s="248" t="str">
        <f t="shared" si="33"/>
        <v/>
      </c>
      <c r="T52" s="260" t="str">
        <f t="shared" si="46"/>
        <v/>
      </c>
      <c r="U52" s="248" t="str">
        <f t="shared" si="47"/>
        <v/>
      </c>
      <c r="V52" s="247" t="str">
        <f t="shared" si="34"/>
        <v/>
      </c>
      <c r="W52" s="246" t="str">
        <f>IF(AB52="","",IF(SUM($AB$13:AB52&gt;$G$8),"JOB DONE",IF(SUM($AB$13:AB52&lt;=$M$9),"STOP","")))</f>
        <v/>
      </c>
      <c r="X52" s="245">
        <f t="shared" si="48"/>
        <v>0</v>
      </c>
      <c r="Y52" s="244">
        <f t="shared" si="49"/>
        <v>0</v>
      </c>
      <c r="Z52" s="241">
        <f t="shared" si="50"/>
        <v>0</v>
      </c>
      <c r="AA52" s="241">
        <f t="shared" si="35"/>
        <v>0</v>
      </c>
      <c r="AB52" s="241" t="str">
        <f>IF(O52="","",SUM($AA$13:AA52))</f>
        <v/>
      </c>
      <c r="AC52" s="243">
        <f t="shared" si="52"/>
        <v>40</v>
      </c>
      <c r="AD52" s="243">
        <f t="shared" si="55"/>
        <v>40</v>
      </c>
      <c r="AE52" s="236">
        <f t="shared" si="36"/>
        <v>0</v>
      </c>
      <c r="AF52" s="236" t="str">
        <f t="shared" si="53"/>
        <v/>
      </c>
      <c r="AG52" s="236" t="str">
        <f t="shared" si="37"/>
        <v>WIN</v>
      </c>
      <c r="AH52" s="241" t="str">
        <f t="shared" si="38"/>
        <v/>
      </c>
      <c r="AI52" s="241" t="str">
        <f t="shared" si="39"/>
        <v/>
      </c>
      <c r="AJ52" s="241">
        <f t="shared" si="40"/>
        <v>0</v>
      </c>
      <c r="AK52" s="237" t="str">
        <f t="shared" si="41"/>
        <v>N</v>
      </c>
      <c r="AL52" s="243">
        <f t="shared" si="42"/>
        <v>1</v>
      </c>
      <c r="AM52" s="242"/>
      <c r="AN52" s="236">
        <v>40</v>
      </c>
      <c r="AO52" s="236">
        <f t="shared" si="54"/>
        <v>165580141</v>
      </c>
      <c r="AP52" s="241"/>
      <c r="AQ52" s="236" t="e">
        <f t="shared" si="51"/>
        <v>#N/A</v>
      </c>
    </row>
    <row r="53" spans="1:43" ht="21" customHeight="1" thickBot="1" x14ac:dyDescent="0.3">
      <c r="A53" s="259">
        <v>41</v>
      </c>
      <c r="B53" s="263"/>
      <c r="C53" s="162"/>
      <c r="D53" s="161"/>
      <c r="E53" s="161"/>
      <c r="F53" s="258" t="s">
        <v>142</v>
      </c>
      <c r="G53" s="257" t="str">
        <f t="shared" si="43"/>
        <v/>
      </c>
      <c r="H53" s="262" t="str">
        <f t="shared" si="44"/>
        <v/>
      </c>
      <c r="I53" s="255" t="str">
        <f t="shared" si="29"/>
        <v/>
      </c>
      <c r="J53" s="254">
        <f t="shared" si="30"/>
        <v>0</v>
      </c>
      <c r="K53" s="261"/>
      <c r="L53" s="252" t="s">
        <v>146</v>
      </c>
      <c r="M53" s="231"/>
      <c r="N53" s="251">
        <v>0</v>
      </c>
      <c r="O53" s="260" t="str">
        <f t="shared" si="31"/>
        <v/>
      </c>
      <c r="P53" s="250" t="str">
        <f t="shared" si="45"/>
        <v/>
      </c>
      <c r="Q53" s="250" t="str">
        <f t="shared" si="32"/>
        <v/>
      </c>
      <c r="R53" s="248" t="str">
        <f t="shared" si="28"/>
        <v/>
      </c>
      <c r="S53" s="248" t="str">
        <f t="shared" si="33"/>
        <v/>
      </c>
      <c r="T53" s="260" t="str">
        <f t="shared" si="46"/>
        <v/>
      </c>
      <c r="U53" s="248" t="str">
        <f t="shared" si="47"/>
        <v/>
      </c>
      <c r="V53" s="247" t="str">
        <f t="shared" si="34"/>
        <v/>
      </c>
      <c r="W53" s="246" t="str">
        <f>IF(AB53="","",IF(SUM($AB$13:AB53&gt;$G$8),"JOB DONE",IF(SUM($AB$13:AB53&lt;=$M$9),"STOP","")))</f>
        <v/>
      </c>
      <c r="X53" s="245">
        <f t="shared" si="48"/>
        <v>0</v>
      </c>
      <c r="Y53" s="244">
        <f t="shared" si="49"/>
        <v>0</v>
      </c>
      <c r="Z53" s="241">
        <f t="shared" si="50"/>
        <v>0</v>
      </c>
      <c r="AA53" s="241">
        <f t="shared" si="35"/>
        <v>0</v>
      </c>
      <c r="AB53" s="241" t="str">
        <f>IF(O53="","",SUM($AA$13:AA53))</f>
        <v/>
      </c>
      <c r="AC53" s="243">
        <f t="shared" si="52"/>
        <v>41</v>
      </c>
      <c r="AD53" s="243">
        <f t="shared" si="55"/>
        <v>41</v>
      </c>
      <c r="AE53" s="236">
        <f t="shared" si="36"/>
        <v>0</v>
      </c>
      <c r="AF53" s="236" t="str">
        <f t="shared" si="53"/>
        <v/>
      </c>
      <c r="AG53" s="236" t="str">
        <f t="shared" si="37"/>
        <v>WIN</v>
      </c>
      <c r="AH53" s="241" t="str">
        <f t="shared" si="38"/>
        <v/>
      </c>
      <c r="AI53" s="241" t="str">
        <f t="shared" si="39"/>
        <v/>
      </c>
      <c r="AJ53" s="241">
        <f t="shared" si="40"/>
        <v>0</v>
      </c>
      <c r="AK53" s="237" t="str">
        <f t="shared" si="41"/>
        <v>N</v>
      </c>
      <c r="AL53" s="243">
        <f t="shared" si="42"/>
        <v>1</v>
      </c>
      <c r="AM53" s="242"/>
      <c r="AN53" s="236">
        <v>41</v>
      </c>
      <c r="AO53" s="236">
        <f t="shared" si="54"/>
        <v>267914296</v>
      </c>
      <c r="AP53" s="241"/>
      <c r="AQ53" s="236" t="e">
        <f t="shared" si="51"/>
        <v>#N/A</v>
      </c>
    </row>
    <row r="54" spans="1:43" ht="21" customHeight="1" thickBot="1" x14ac:dyDescent="0.3">
      <c r="A54" s="259">
        <v>42</v>
      </c>
      <c r="B54" s="263"/>
      <c r="C54" s="162"/>
      <c r="D54" s="161"/>
      <c r="E54" s="161"/>
      <c r="F54" s="258" t="s">
        <v>142</v>
      </c>
      <c r="G54" s="257" t="str">
        <f t="shared" si="43"/>
        <v/>
      </c>
      <c r="H54" s="262" t="str">
        <f t="shared" si="44"/>
        <v/>
      </c>
      <c r="I54" s="255" t="str">
        <f t="shared" si="29"/>
        <v/>
      </c>
      <c r="J54" s="254">
        <f t="shared" si="30"/>
        <v>0</v>
      </c>
      <c r="K54" s="261"/>
      <c r="L54" s="252" t="s">
        <v>146</v>
      </c>
      <c r="M54" s="231"/>
      <c r="N54" s="251">
        <v>0</v>
      </c>
      <c r="O54" s="260" t="str">
        <f t="shared" si="31"/>
        <v/>
      </c>
      <c r="P54" s="250" t="str">
        <f t="shared" si="45"/>
        <v/>
      </c>
      <c r="Q54" s="250" t="str">
        <f t="shared" si="32"/>
        <v/>
      </c>
      <c r="R54" s="248" t="str">
        <f t="shared" si="28"/>
        <v/>
      </c>
      <c r="S54" s="248" t="str">
        <f t="shared" si="33"/>
        <v/>
      </c>
      <c r="T54" s="260" t="str">
        <f t="shared" si="46"/>
        <v/>
      </c>
      <c r="U54" s="248" t="str">
        <f t="shared" si="47"/>
        <v/>
      </c>
      <c r="V54" s="247" t="str">
        <f t="shared" si="34"/>
        <v/>
      </c>
      <c r="W54" s="246" t="str">
        <f>IF(AB54="","",IF(SUM($AB$13:AB54&gt;$G$8),"JOB DONE",IF(SUM($AB$13:AB54&lt;=$M$9),"STOP","")))</f>
        <v/>
      </c>
      <c r="X54" s="245">
        <f t="shared" si="48"/>
        <v>0</v>
      </c>
      <c r="Y54" s="244">
        <f t="shared" si="49"/>
        <v>0</v>
      </c>
      <c r="Z54" s="241">
        <f t="shared" si="50"/>
        <v>0</v>
      </c>
      <c r="AA54" s="241">
        <f t="shared" si="35"/>
        <v>0</v>
      </c>
      <c r="AB54" s="241" t="str">
        <f>IF(O54="","",SUM($AA$13:AA54))</f>
        <v/>
      </c>
      <c r="AC54" s="243">
        <f t="shared" si="52"/>
        <v>42</v>
      </c>
      <c r="AD54" s="243">
        <f t="shared" si="55"/>
        <v>42</v>
      </c>
      <c r="AE54" s="236">
        <f t="shared" si="36"/>
        <v>0</v>
      </c>
      <c r="AF54" s="236" t="str">
        <f t="shared" si="53"/>
        <v/>
      </c>
      <c r="AG54" s="236" t="str">
        <f t="shared" si="37"/>
        <v>WIN</v>
      </c>
      <c r="AH54" s="241" t="str">
        <f t="shared" si="38"/>
        <v/>
      </c>
      <c r="AI54" s="241" t="str">
        <f t="shared" si="39"/>
        <v/>
      </c>
      <c r="AJ54" s="241">
        <f t="shared" si="40"/>
        <v>0</v>
      </c>
      <c r="AK54" s="237" t="str">
        <f t="shared" si="41"/>
        <v>N</v>
      </c>
      <c r="AL54" s="243">
        <f t="shared" si="42"/>
        <v>1</v>
      </c>
      <c r="AM54" s="242"/>
      <c r="AN54" s="236">
        <v>42</v>
      </c>
      <c r="AO54" s="236">
        <f t="shared" si="54"/>
        <v>433494437</v>
      </c>
      <c r="AP54" s="241"/>
      <c r="AQ54" s="236" t="e">
        <f t="shared" si="51"/>
        <v>#N/A</v>
      </c>
    </row>
    <row r="55" spans="1:43" ht="21" customHeight="1" thickBot="1" x14ac:dyDescent="0.3">
      <c r="A55" s="259">
        <v>43</v>
      </c>
      <c r="B55" s="263"/>
      <c r="C55" s="162"/>
      <c r="D55" s="161"/>
      <c r="E55" s="161"/>
      <c r="F55" s="258" t="s">
        <v>142</v>
      </c>
      <c r="G55" s="257" t="str">
        <f t="shared" si="43"/>
        <v/>
      </c>
      <c r="H55" s="262" t="str">
        <f t="shared" si="44"/>
        <v/>
      </c>
      <c r="I55" s="255" t="str">
        <f t="shared" si="29"/>
        <v/>
      </c>
      <c r="J55" s="254">
        <f t="shared" si="30"/>
        <v>0</v>
      </c>
      <c r="K55" s="261"/>
      <c r="L55" s="252" t="s">
        <v>146</v>
      </c>
      <c r="M55" s="231"/>
      <c r="N55" s="251">
        <v>0</v>
      </c>
      <c r="O55" s="260" t="str">
        <f t="shared" si="31"/>
        <v/>
      </c>
      <c r="P55" s="250" t="str">
        <f t="shared" si="45"/>
        <v/>
      </c>
      <c r="Q55" s="250" t="str">
        <f t="shared" si="32"/>
        <v/>
      </c>
      <c r="R55" s="248" t="str">
        <f t="shared" ref="R55:R86" si="56">IF(K55="win",G55*M55,IF(K55="Debit",0,""))</f>
        <v/>
      </c>
      <c r="S55" s="248" t="str">
        <f t="shared" si="33"/>
        <v/>
      </c>
      <c r="T55" s="260" t="str">
        <f t="shared" si="46"/>
        <v/>
      </c>
      <c r="U55" s="248" t="str">
        <f t="shared" si="47"/>
        <v/>
      </c>
      <c r="V55" s="247" t="str">
        <f t="shared" si="34"/>
        <v/>
      </c>
      <c r="W55" s="246" t="str">
        <f>IF(AB55="","",IF(SUM($AB$13:AB55&gt;$G$8),"JOB DONE",IF(SUM($AB$13:AB55&lt;=$M$9),"STOP","")))</f>
        <v/>
      </c>
      <c r="X55" s="245">
        <f t="shared" si="48"/>
        <v>0</v>
      </c>
      <c r="Y55" s="244">
        <f t="shared" si="49"/>
        <v>0</v>
      </c>
      <c r="Z55" s="241">
        <f t="shared" si="50"/>
        <v>0</v>
      </c>
      <c r="AA55" s="241">
        <f t="shared" si="35"/>
        <v>0</v>
      </c>
      <c r="AB55" s="241" t="str">
        <f>IF(O55="","",SUM($AA$13:AA55))</f>
        <v/>
      </c>
      <c r="AC55" s="243">
        <f t="shared" si="52"/>
        <v>43</v>
      </c>
      <c r="AD55" s="243">
        <f t="shared" si="55"/>
        <v>43</v>
      </c>
      <c r="AE55" s="236">
        <f t="shared" si="36"/>
        <v>0</v>
      </c>
      <c r="AF55" s="236" t="str">
        <f t="shared" si="53"/>
        <v/>
      </c>
      <c r="AG55" s="236" t="str">
        <f t="shared" si="37"/>
        <v>WIN</v>
      </c>
      <c r="AH55" s="241" t="str">
        <f t="shared" si="38"/>
        <v/>
      </c>
      <c r="AI55" s="241" t="str">
        <f t="shared" si="39"/>
        <v/>
      </c>
      <c r="AJ55" s="241">
        <f t="shared" si="40"/>
        <v>0</v>
      </c>
      <c r="AK55" s="237" t="str">
        <f t="shared" si="41"/>
        <v>N</v>
      </c>
      <c r="AL55" s="243">
        <f t="shared" si="42"/>
        <v>1</v>
      </c>
      <c r="AM55" s="242"/>
      <c r="AN55" s="236">
        <v>43</v>
      </c>
      <c r="AO55" s="236">
        <f t="shared" si="54"/>
        <v>701408733</v>
      </c>
      <c r="AP55" s="241"/>
      <c r="AQ55" s="236" t="e">
        <f t="shared" si="51"/>
        <v>#N/A</v>
      </c>
    </row>
    <row r="56" spans="1:43" ht="21" customHeight="1" thickBot="1" x14ac:dyDescent="0.3">
      <c r="A56" s="259">
        <v>44</v>
      </c>
      <c r="B56" s="263"/>
      <c r="C56" s="162"/>
      <c r="D56" s="161"/>
      <c r="E56" s="161"/>
      <c r="F56" s="258" t="s">
        <v>142</v>
      </c>
      <c r="G56" s="257" t="str">
        <f t="shared" si="43"/>
        <v/>
      </c>
      <c r="H56" s="262" t="str">
        <f t="shared" si="44"/>
        <v/>
      </c>
      <c r="I56" s="255" t="str">
        <f t="shared" si="29"/>
        <v/>
      </c>
      <c r="J56" s="254">
        <f t="shared" si="30"/>
        <v>0</v>
      </c>
      <c r="K56" s="261"/>
      <c r="L56" s="252" t="s">
        <v>146</v>
      </c>
      <c r="M56" s="231"/>
      <c r="N56" s="251">
        <v>0</v>
      </c>
      <c r="O56" s="260" t="str">
        <f t="shared" si="31"/>
        <v/>
      </c>
      <c r="P56" s="250" t="str">
        <f t="shared" si="45"/>
        <v/>
      </c>
      <c r="Q56" s="250" t="str">
        <f t="shared" si="32"/>
        <v/>
      </c>
      <c r="R56" s="248" t="str">
        <f t="shared" si="56"/>
        <v/>
      </c>
      <c r="S56" s="248" t="str">
        <f t="shared" si="33"/>
        <v/>
      </c>
      <c r="T56" s="260" t="str">
        <f t="shared" si="46"/>
        <v/>
      </c>
      <c r="U56" s="248" t="str">
        <f t="shared" si="47"/>
        <v/>
      </c>
      <c r="V56" s="247" t="str">
        <f t="shared" si="34"/>
        <v/>
      </c>
      <c r="W56" s="246" t="str">
        <f>IF(AB56="","",IF(SUM($AB$13:AB56&gt;$G$8),"JOB DONE",IF(SUM($AB$13:AB56&lt;=$M$9),"STOP","")))</f>
        <v/>
      </c>
      <c r="X56" s="245">
        <f t="shared" si="48"/>
        <v>0</v>
      </c>
      <c r="Y56" s="244">
        <f t="shared" si="49"/>
        <v>0</v>
      </c>
      <c r="Z56" s="241">
        <f t="shared" si="50"/>
        <v>0</v>
      </c>
      <c r="AA56" s="241">
        <f t="shared" si="35"/>
        <v>0</v>
      </c>
      <c r="AB56" s="241" t="str">
        <f>IF(O56="","",SUM($AA$13:AA56))</f>
        <v/>
      </c>
      <c r="AC56" s="243">
        <f t="shared" si="52"/>
        <v>44</v>
      </c>
      <c r="AD56" s="243">
        <f t="shared" si="55"/>
        <v>44</v>
      </c>
      <c r="AE56" s="236">
        <f t="shared" si="36"/>
        <v>0</v>
      </c>
      <c r="AF56" s="236" t="str">
        <f t="shared" si="53"/>
        <v/>
      </c>
      <c r="AG56" s="236" t="str">
        <f t="shared" si="37"/>
        <v>WIN</v>
      </c>
      <c r="AH56" s="241" t="str">
        <f t="shared" si="38"/>
        <v/>
      </c>
      <c r="AI56" s="241" t="str">
        <f t="shared" si="39"/>
        <v/>
      </c>
      <c r="AJ56" s="241">
        <f t="shared" si="40"/>
        <v>0</v>
      </c>
      <c r="AK56" s="237" t="str">
        <f t="shared" si="41"/>
        <v>N</v>
      </c>
      <c r="AL56" s="243">
        <f t="shared" si="42"/>
        <v>1</v>
      </c>
      <c r="AM56" s="242"/>
      <c r="AN56" s="236">
        <v>44</v>
      </c>
      <c r="AO56" s="236">
        <f t="shared" si="54"/>
        <v>1134903170</v>
      </c>
      <c r="AP56" s="241"/>
      <c r="AQ56" s="236" t="e">
        <f t="shared" si="51"/>
        <v>#N/A</v>
      </c>
    </row>
    <row r="57" spans="1:43" ht="21" customHeight="1" thickBot="1" x14ac:dyDescent="0.3">
      <c r="A57" s="259">
        <v>45</v>
      </c>
      <c r="B57" s="263"/>
      <c r="C57" s="162"/>
      <c r="D57" s="161"/>
      <c r="E57" s="161"/>
      <c r="F57" s="258" t="s">
        <v>142</v>
      </c>
      <c r="G57" s="257" t="str">
        <f t="shared" si="43"/>
        <v/>
      </c>
      <c r="H57" s="262" t="str">
        <f t="shared" si="44"/>
        <v/>
      </c>
      <c r="I57" s="255" t="str">
        <f t="shared" si="29"/>
        <v/>
      </c>
      <c r="J57" s="254">
        <f t="shared" si="30"/>
        <v>0</v>
      </c>
      <c r="K57" s="261"/>
      <c r="L57" s="252" t="s">
        <v>146</v>
      </c>
      <c r="M57" s="231"/>
      <c r="N57" s="251">
        <v>0</v>
      </c>
      <c r="O57" s="260" t="str">
        <f t="shared" si="31"/>
        <v/>
      </c>
      <c r="P57" s="250" t="str">
        <f t="shared" si="45"/>
        <v/>
      </c>
      <c r="Q57" s="250" t="str">
        <f t="shared" si="32"/>
        <v/>
      </c>
      <c r="R57" s="248" t="str">
        <f t="shared" si="56"/>
        <v/>
      </c>
      <c r="S57" s="248" t="str">
        <f t="shared" si="33"/>
        <v/>
      </c>
      <c r="T57" s="260" t="str">
        <f t="shared" si="46"/>
        <v/>
      </c>
      <c r="U57" s="248" t="str">
        <f t="shared" si="47"/>
        <v/>
      </c>
      <c r="V57" s="247" t="str">
        <f t="shared" si="34"/>
        <v/>
      </c>
      <c r="W57" s="246" t="str">
        <f>IF(AB57="","",IF(SUM($AB$13:AB57&gt;$G$8),"JOB DONE",IF(SUM($AB$13:AB57&lt;=$M$9),"STOP","")))</f>
        <v/>
      </c>
      <c r="X57" s="245">
        <f t="shared" si="48"/>
        <v>0</v>
      </c>
      <c r="Y57" s="244">
        <f t="shared" si="49"/>
        <v>0</v>
      </c>
      <c r="Z57" s="241">
        <f t="shared" si="50"/>
        <v>0</v>
      </c>
      <c r="AA57" s="241">
        <f t="shared" si="35"/>
        <v>0</v>
      </c>
      <c r="AB57" s="241" t="str">
        <f>IF(O57="","",SUM($AA$13:AA57))</f>
        <v/>
      </c>
      <c r="AC57" s="243">
        <f t="shared" si="52"/>
        <v>45</v>
      </c>
      <c r="AD57" s="243">
        <f t="shared" si="55"/>
        <v>45</v>
      </c>
      <c r="AE57" s="236">
        <f t="shared" si="36"/>
        <v>0</v>
      </c>
      <c r="AF57" s="236" t="str">
        <f t="shared" si="53"/>
        <v/>
      </c>
      <c r="AG57" s="236" t="str">
        <f t="shared" si="37"/>
        <v>WIN</v>
      </c>
      <c r="AH57" s="241" t="str">
        <f t="shared" si="38"/>
        <v/>
      </c>
      <c r="AI57" s="241" t="str">
        <f t="shared" si="39"/>
        <v/>
      </c>
      <c r="AJ57" s="241">
        <f t="shared" si="40"/>
        <v>0</v>
      </c>
      <c r="AK57" s="237" t="str">
        <f t="shared" si="41"/>
        <v>N</v>
      </c>
      <c r="AL57" s="243">
        <f t="shared" si="42"/>
        <v>1</v>
      </c>
      <c r="AM57" s="242"/>
      <c r="AN57" s="236">
        <v>45</v>
      </c>
      <c r="AO57" s="236">
        <f t="shared" si="54"/>
        <v>1836311903</v>
      </c>
      <c r="AP57" s="241"/>
      <c r="AQ57" s="236" t="e">
        <f t="shared" si="51"/>
        <v>#N/A</v>
      </c>
    </row>
    <row r="58" spans="1:43" ht="21" customHeight="1" thickBot="1" x14ac:dyDescent="0.3">
      <c r="A58" s="259">
        <v>46</v>
      </c>
      <c r="B58" s="263"/>
      <c r="C58" s="162"/>
      <c r="D58" s="161"/>
      <c r="E58" s="161"/>
      <c r="F58" s="258" t="s">
        <v>142</v>
      </c>
      <c r="G58" s="257" t="str">
        <f t="shared" si="43"/>
        <v/>
      </c>
      <c r="H58" s="262" t="str">
        <f t="shared" si="44"/>
        <v/>
      </c>
      <c r="I58" s="255" t="str">
        <f t="shared" si="29"/>
        <v/>
      </c>
      <c r="J58" s="254">
        <f t="shared" si="30"/>
        <v>0</v>
      </c>
      <c r="K58" s="261"/>
      <c r="L58" s="252" t="s">
        <v>146</v>
      </c>
      <c r="M58" s="231"/>
      <c r="N58" s="251">
        <v>0</v>
      </c>
      <c r="O58" s="260" t="str">
        <f t="shared" si="31"/>
        <v/>
      </c>
      <c r="P58" s="250" t="str">
        <f t="shared" si="45"/>
        <v/>
      </c>
      <c r="Q58" s="250" t="str">
        <f t="shared" si="32"/>
        <v/>
      </c>
      <c r="R58" s="248" t="str">
        <f t="shared" si="56"/>
        <v/>
      </c>
      <c r="S58" s="248" t="str">
        <f t="shared" si="33"/>
        <v/>
      </c>
      <c r="T58" s="260" t="str">
        <f t="shared" si="46"/>
        <v/>
      </c>
      <c r="U58" s="248" t="str">
        <f t="shared" si="47"/>
        <v/>
      </c>
      <c r="V58" s="247" t="str">
        <f t="shared" si="34"/>
        <v/>
      </c>
      <c r="W58" s="246" t="str">
        <f>IF(AB58="","",IF(SUM($AB$13:AB58&gt;$G$8),"JOB DONE",IF(SUM($AB$13:AB58&lt;=$M$9),"STOP","")))</f>
        <v/>
      </c>
      <c r="X58" s="245">
        <f t="shared" si="48"/>
        <v>0</v>
      </c>
      <c r="Y58" s="244">
        <f t="shared" si="49"/>
        <v>0</v>
      </c>
      <c r="Z58" s="241">
        <f t="shared" si="50"/>
        <v>0</v>
      </c>
      <c r="AA58" s="241">
        <f t="shared" si="35"/>
        <v>0</v>
      </c>
      <c r="AB58" s="241" t="str">
        <f>IF(O58="","",SUM($AA$13:AA58))</f>
        <v/>
      </c>
      <c r="AC58" s="243">
        <f t="shared" si="52"/>
        <v>46</v>
      </c>
      <c r="AD58" s="243">
        <f t="shared" si="55"/>
        <v>46</v>
      </c>
      <c r="AE58" s="236">
        <f t="shared" si="36"/>
        <v>0</v>
      </c>
      <c r="AF58" s="236" t="str">
        <f t="shared" si="53"/>
        <v/>
      </c>
      <c r="AG58" s="236" t="str">
        <f t="shared" si="37"/>
        <v>WIN</v>
      </c>
      <c r="AH58" s="241" t="str">
        <f t="shared" si="38"/>
        <v/>
      </c>
      <c r="AI58" s="241" t="str">
        <f t="shared" si="39"/>
        <v/>
      </c>
      <c r="AJ58" s="241">
        <f t="shared" si="40"/>
        <v>0</v>
      </c>
      <c r="AK58" s="237" t="str">
        <f t="shared" si="41"/>
        <v>N</v>
      </c>
      <c r="AL58" s="243">
        <f t="shared" si="42"/>
        <v>1</v>
      </c>
      <c r="AM58" s="242"/>
      <c r="AN58" s="236">
        <v>46</v>
      </c>
      <c r="AO58" s="236">
        <f t="shared" si="54"/>
        <v>2971215073</v>
      </c>
      <c r="AP58" s="241"/>
      <c r="AQ58" s="236" t="e">
        <f t="shared" si="51"/>
        <v>#N/A</v>
      </c>
    </row>
    <row r="59" spans="1:43" ht="21" customHeight="1" thickBot="1" x14ac:dyDescent="0.3">
      <c r="A59" s="259">
        <v>47</v>
      </c>
      <c r="B59" s="263"/>
      <c r="C59" s="162"/>
      <c r="D59" s="161"/>
      <c r="E59" s="161"/>
      <c r="F59" s="258" t="s">
        <v>142</v>
      </c>
      <c r="G59" s="257" t="str">
        <f t="shared" si="43"/>
        <v/>
      </c>
      <c r="H59" s="262" t="str">
        <f t="shared" si="44"/>
        <v/>
      </c>
      <c r="I59" s="255" t="str">
        <f t="shared" si="29"/>
        <v/>
      </c>
      <c r="J59" s="254">
        <f t="shared" si="30"/>
        <v>0</v>
      </c>
      <c r="K59" s="261"/>
      <c r="L59" s="252" t="s">
        <v>146</v>
      </c>
      <c r="M59" s="231"/>
      <c r="N59" s="251">
        <v>0</v>
      </c>
      <c r="O59" s="260" t="str">
        <f t="shared" si="31"/>
        <v/>
      </c>
      <c r="P59" s="250" t="str">
        <f t="shared" si="45"/>
        <v/>
      </c>
      <c r="Q59" s="250" t="str">
        <f t="shared" si="32"/>
        <v/>
      </c>
      <c r="R59" s="248" t="str">
        <f t="shared" si="56"/>
        <v/>
      </c>
      <c r="S59" s="248" t="str">
        <f t="shared" si="33"/>
        <v/>
      </c>
      <c r="T59" s="260" t="str">
        <f t="shared" si="46"/>
        <v/>
      </c>
      <c r="U59" s="248" t="str">
        <f t="shared" si="47"/>
        <v/>
      </c>
      <c r="V59" s="247" t="str">
        <f t="shared" si="34"/>
        <v/>
      </c>
      <c r="W59" s="246" t="str">
        <f>IF(AB59="","",IF(SUM($AB$13:AB59&gt;$G$8),"JOB DONE",IF(SUM($AB$13:AB59&lt;=$M$9),"STOP","")))</f>
        <v/>
      </c>
      <c r="X59" s="245">
        <f t="shared" si="48"/>
        <v>0</v>
      </c>
      <c r="Y59" s="244">
        <f t="shared" si="49"/>
        <v>0</v>
      </c>
      <c r="Z59" s="241">
        <f t="shared" si="50"/>
        <v>0</v>
      </c>
      <c r="AA59" s="241">
        <f t="shared" si="35"/>
        <v>0</v>
      </c>
      <c r="AB59" s="241" t="str">
        <f>IF(O59="","",SUM($AA$13:AA59))</f>
        <v/>
      </c>
      <c r="AC59" s="243">
        <f t="shared" si="52"/>
        <v>47</v>
      </c>
      <c r="AD59" s="243">
        <f t="shared" si="55"/>
        <v>47</v>
      </c>
      <c r="AE59" s="236">
        <f t="shared" si="36"/>
        <v>0</v>
      </c>
      <c r="AF59" s="236" t="str">
        <f t="shared" si="53"/>
        <v/>
      </c>
      <c r="AG59" s="236" t="str">
        <f t="shared" si="37"/>
        <v>WIN</v>
      </c>
      <c r="AH59" s="241" t="str">
        <f t="shared" si="38"/>
        <v/>
      </c>
      <c r="AI59" s="241" t="str">
        <f t="shared" si="39"/>
        <v/>
      </c>
      <c r="AJ59" s="241">
        <f t="shared" si="40"/>
        <v>0</v>
      </c>
      <c r="AK59" s="237" t="str">
        <f t="shared" si="41"/>
        <v>N</v>
      </c>
      <c r="AL59" s="243">
        <f t="shared" si="42"/>
        <v>1</v>
      </c>
      <c r="AM59" s="242"/>
      <c r="AN59" s="236">
        <v>47</v>
      </c>
      <c r="AO59" s="236">
        <f t="shared" si="54"/>
        <v>4807526976</v>
      </c>
      <c r="AP59" s="241"/>
      <c r="AQ59" s="236" t="e">
        <f t="shared" si="51"/>
        <v>#N/A</v>
      </c>
    </row>
    <row r="60" spans="1:43" ht="21" customHeight="1" thickBot="1" x14ac:dyDescent="0.3">
      <c r="A60" s="259">
        <v>48</v>
      </c>
      <c r="B60" s="263"/>
      <c r="C60" s="162"/>
      <c r="D60" s="161"/>
      <c r="E60" s="161"/>
      <c r="F60" s="258" t="s">
        <v>142</v>
      </c>
      <c r="G60" s="257" t="str">
        <f t="shared" si="43"/>
        <v/>
      </c>
      <c r="H60" s="262" t="str">
        <f t="shared" si="44"/>
        <v/>
      </c>
      <c r="I60" s="255" t="str">
        <f t="shared" si="29"/>
        <v/>
      </c>
      <c r="J60" s="254">
        <f t="shared" si="30"/>
        <v>0</v>
      </c>
      <c r="K60" s="261"/>
      <c r="L60" s="252" t="s">
        <v>146</v>
      </c>
      <c r="M60" s="231"/>
      <c r="N60" s="251">
        <v>0</v>
      </c>
      <c r="O60" s="260" t="str">
        <f t="shared" si="31"/>
        <v/>
      </c>
      <c r="P60" s="250" t="str">
        <f t="shared" si="45"/>
        <v/>
      </c>
      <c r="Q60" s="250" t="str">
        <f t="shared" si="32"/>
        <v/>
      </c>
      <c r="R60" s="248" t="str">
        <f t="shared" si="56"/>
        <v/>
      </c>
      <c r="S60" s="248" t="str">
        <f t="shared" si="33"/>
        <v/>
      </c>
      <c r="T60" s="260" t="str">
        <f t="shared" si="46"/>
        <v/>
      </c>
      <c r="U60" s="248" t="str">
        <f t="shared" si="47"/>
        <v/>
      </c>
      <c r="V60" s="247" t="str">
        <f t="shared" si="34"/>
        <v/>
      </c>
      <c r="W60" s="246" t="str">
        <f>IF(AB60="","",IF(SUM($AB$13:AB60&gt;$G$8),"JOB DONE",IF(SUM($AB$13:AB60&lt;=$M$9),"STOP","")))</f>
        <v/>
      </c>
      <c r="X60" s="245">
        <f t="shared" si="48"/>
        <v>0</v>
      </c>
      <c r="Y60" s="244">
        <f t="shared" si="49"/>
        <v>0</v>
      </c>
      <c r="Z60" s="241">
        <f t="shared" si="50"/>
        <v>0</v>
      </c>
      <c r="AA60" s="241">
        <f t="shared" si="35"/>
        <v>0</v>
      </c>
      <c r="AB60" s="241" t="str">
        <f>IF(O60="","",SUM($AA$13:AA60))</f>
        <v/>
      </c>
      <c r="AC60" s="243">
        <f t="shared" si="52"/>
        <v>48</v>
      </c>
      <c r="AD60" s="243">
        <f t="shared" si="55"/>
        <v>48</v>
      </c>
      <c r="AE60" s="236">
        <f t="shared" si="36"/>
        <v>0</v>
      </c>
      <c r="AF60" s="236" t="str">
        <f t="shared" si="53"/>
        <v/>
      </c>
      <c r="AG60" s="236" t="str">
        <f t="shared" si="37"/>
        <v>WIN</v>
      </c>
      <c r="AH60" s="241" t="str">
        <f t="shared" si="38"/>
        <v/>
      </c>
      <c r="AI60" s="241" t="str">
        <f t="shared" si="39"/>
        <v/>
      </c>
      <c r="AJ60" s="241">
        <f t="shared" si="40"/>
        <v>0</v>
      </c>
      <c r="AK60" s="237" t="str">
        <f t="shared" si="41"/>
        <v>N</v>
      </c>
      <c r="AL60" s="243">
        <f t="shared" si="42"/>
        <v>1</v>
      </c>
      <c r="AM60" s="242"/>
      <c r="AN60" s="236">
        <v>48</v>
      </c>
      <c r="AO60" s="236">
        <f t="shared" si="54"/>
        <v>7778742049</v>
      </c>
      <c r="AP60" s="241"/>
      <c r="AQ60" s="236" t="e">
        <f t="shared" si="51"/>
        <v>#N/A</v>
      </c>
    </row>
    <row r="61" spans="1:43" ht="21" customHeight="1" thickBot="1" x14ac:dyDescent="0.3">
      <c r="A61" s="259">
        <v>49</v>
      </c>
      <c r="B61" s="263"/>
      <c r="C61" s="162"/>
      <c r="D61" s="161"/>
      <c r="E61" s="161"/>
      <c r="F61" s="258" t="s">
        <v>142</v>
      </c>
      <c r="G61" s="257" t="str">
        <f t="shared" si="43"/>
        <v/>
      </c>
      <c r="H61" s="262" t="str">
        <f t="shared" si="44"/>
        <v/>
      </c>
      <c r="I61" s="255" t="str">
        <f t="shared" si="29"/>
        <v/>
      </c>
      <c r="J61" s="254">
        <f t="shared" si="30"/>
        <v>0</v>
      </c>
      <c r="K61" s="261"/>
      <c r="L61" s="252" t="s">
        <v>146</v>
      </c>
      <c r="M61" s="231"/>
      <c r="N61" s="251">
        <v>0</v>
      </c>
      <c r="O61" s="260" t="str">
        <f t="shared" si="31"/>
        <v/>
      </c>
      <c r="P61" s="250" t="str">
        <f t="shared" si="45"/>
        <v/>
      </c>
      <c r="Q61" s="250" t="str">
        <f t="shared" si="32"/>
        <v/>
      </c>
      <c r="R61" s="248" t="str">
        <f t="shared" si="56"/>
        <v/>
      </c>
      <c r="S61" s="248" t="str">
        <f t="shared" si="33"/>
        <v/>
      </c>
      <c r="T61" s="260" t="str">
        <f t="shared" si="46"/>
        <v/>
      </c>
      <c r="U61" s="248" t="str">
        <f t="shared" si="47"/>
        <v/>
      </c>
      <c r="V61" s="247" t="str">
        <f t="shared" si="34"/>
        <v/>
      </c>
      <c r="W61" s="246" t="str">
        <f>IF(AB61="","",IF(SUM($AB$13:AB61&gt;$G$8),"JOB DONE",IF(SUM($AB$13:AB61&lt;=$M$9),"STOP","")))</f>
        <v/>
      </c>
      <c r="X61" s="245">
        <f t="shared" si="48"/>
        <v>0</v>
      </c>
      <c r="Y61" s="244">
        <f t="shared" si="49"/>
        <v>0</v>
      </c>
      <c r="Z61" s="241">
        <f t="shared" si="50"/>
        <v>0</v>
      </c>
      <c r="AA61" s="241">
        <f t="shared" si="35"/>
        <v>0</v>
      </c>
      <c r="AB61" s="241" t="str">
        <f>IF(O61="","",SUM($AA$13:AA61))</f>
        <v/>
      </c>
      <c r="AC61" s="243">
        <f t="shared" si="52"/>
        <v>49</v>
      </c>
      <c r="AD61" s="243">
        <f t="shared" si="55"/>
        <v>49</v>
      </c>
      <c r="AE61" s="236">
        <f t="shared" si="36"/>
        <v>0</v>
      </c>
      <c r="AF61" s="236" t="str">
        <f t="shared" si="53"/>
        <v/>
      </c>
      <c r="AG61" s="236" t="str">
        <f t="shared" si="37"/>
        <v>WIN</v>
      </c>
      <c r="AH61" s="241" t="str">
        <f t="shared" si="38"/>
        <v/>
      </c>
      <c r="AI61" s="241" t="str">
        <f t="shared" si="39"/>
        <v/>
      </c>
      <c r="AJ61" s="241">
        <f t="shared" si="40"/>
        <v>0</v>
      </c>
      <c r="AK61" s="237" t="str">
        <f t="shared" si="41"/>
        <v>N</v>
      </c>
      <c r="AL61" s="243">
        <f t="shared" si="42"/>
        <v>1</v>
      </c>
      <c r="AM61" s="242"/>
      <c r="AN61" s="236">
        <v>49</v>
      </c>
      <c r="AO61" s="236">
        <f t="shared" si="54"/>
        <v>12586269025</v>
      </c>
      <c r="AP61" s="241"/>
      <c r="AQ61" s="236" t="e">
        <f t="shared" si="51"/>
        <v>#N/A</v>
      </c>
    </row>
    <row r="62" spans="1:43" ht="21" customHeight="1" thickBot="1" x14ac:dyDescent="0.3">
      <c r="A62" s="259">
        <v>50</v>
      </c>
      <c r="B62" s="263"/>
      <c r="C62" s="162"/>
      <c r="D62" s="161"/>
      <c r="E62" s="161"/>
      <c r="F62" s="258" t="s">
        <v>142</v>
      </c>
      <c r="G62" s="257" t="str">
        <f t="shared" si="43"/>
        <v/>
      </c>
      <c r="H62" s="262" t="str">
        <f t="shared" si="44"/>
        <v/>
      </c>
      <c r="I62" s="255" t="str">
        <f t="shared" si="29"/>
        <v/>
      </c>
      <c r="J62" s="254">
        <f t="shared" si="30"/>
        <v>0</v>
      </c>
      <c r="K62" s="261"/>
      <c r="L62" s="252" t="s">
        <v>146</v>
      </c>
      <c r="M62" s="231"/>
      <c r="N62" s="251">
        <v>0</v>
      </c>
      <c r="O62" s="260" t="str">
        <f t="shared" si="31"/>
        <v/>
      </c>
      <c r="P62" s="250" t="str">
        <f t="shared" si="45"/>
        <v/>
      </c>
      <c r="Q62" s="250" t="str">
        <f t="shared" si="32"/>
        <v/>
      </c>
      <c r="R62" s="248" t="str">
        <f t="shared" si="56"/>
        <v/>
      </c>
      <c r="S62" s="248" t="str">
        <f t="shared" si="33"/>
        <v/>
      </c>
      <c r="T62" s="260" t="str">
        <f t="shared" si="46"/>
        <v/>
      </c>
      <c r="U62" s="248" t="str">
        <f t="shared" si="47"/>
        <v/>
      </c>
      <c r="V62" s="247" t="str">
        <f t="shared" si="34"/>
        <v/>
      </c>
      <c r="W62" s="246" t="str">
        <f>IF(AB62="","",IF(SUM($AB$13:AB62&gt;$G$8),"JOB DONE",IF(SUM($AB$13:AB62&lt;=$M$9),"STOP","")))</f>
        <v/>
      </c>
      <c r="X62" s="245">
        <f t="shared" si="48"/>
        <v>0</v>
      </c>
      <c r="Y62" s="244">
        <f t="shared" si="49"/>
        <v>0</v>
      </c>
      <c r="Z62" s="241">
        <f t="shared" si="50"/>
        <v>0</v>
      </c>
      <c r="AA62" s="241">
        <f t="shared" si="35"/>
        <v>0</v>
      </c>
      <c r="AB62" s="241" t="str">
        <f>IF(O62="","",SUM($AA$13:AA62))</f>
        <v/>
      </c>
      <c r="AC62" s="243">
        <f t="shared" si="52"/>
        <v>50</v>
      </c>
      <c r="AD62" s="243">
        <f t="shared" si="55"/>
        <v>50</v>
      </c>
      <c r="AE62" s="236">
        <f t="shared" si="36"/>
        <v>0</v>
      </c>
      <c r="AF62" s="236" t="str">
        <f t="shared" si="53"/>
        <v/>
      </c>
      <c r="AG62" s="236" t="str">
        <f t="shared" si="37"/>
        <v>WIN</v>
      </c>
      <c r="AH62" s="241" t="str">
        <f t="shared" si="38"/>
        <v/>
      </c>
      <c r="AI62" s="241" t="str">
        <f t="shared" si="39"/>
        <v/>
      </c>
      <c r="AJ62" s="241">
        <f t="shared" si="40"/>
        <v>0</v>
      </c>
      <c r="AK62" s="237" t="str">
        <f t="shared" si="41"/>
        <v>N</v>
      </c>
      <c r="AL62" s="243">
        <f t="shared" si="42"/>
        <v>1</v>
      </c>
      <c r="AM62" s="242"/>
      <c r="AN62" s="236">
        <v>50</v>
      </c>
      <c r="AO62" s="236">
        <f t="shared" si="54"/>
        <v>20365011074</v>
      </c>
      <c r="AP62" s="241"/>
      <c r="AQ62" s="236" t="e">
        <f t="shared" si="51"/>
        <v>#N/A</v>
      </c>
    </row>
    <row r="63" spans="1:43" ht="21" customHeight="1" thickBot="1" x14ac:dyDescent="0.3">
      <c r="A63" s="259">
        <v>51</v>
      </c>
      <c r="B63" s="263"/>
      <c r="C63" s="162"/>
      <c r="D63" s="161"/>
      <c r="E63" s="161"/>
      <c r="F63" s="258" t="s">
        <v>142</v>
      </c>
      <c r="G63" s="257" t="str">
        <f t="shared" si="43"/>
        <v/>
      </c>
      <c r="H63" s="262" t="str">
        <f t="shared" si="44"/>
        <v/>
      </c>
      <c r="I63" s="255" t="str">
        <f t="shared" si="29"/>
        <v/>
      </c>
      <c r="J63" s="254">
        <f t="shared" si="30"/>
        <v>0</v>
      </c>
      <c r="K63" s="261"/>
      <c r="L63" s="252" t="s">
        <v>146</v>
      </c>
      <c r="M63" s="231"/>
      <c r="N63" s="251">
        <v>0</v>
      </c>
      <c r="O63" s="260" t="str">
        <f t="shared" si="31"/>
        <v/>
      </c>
      <c r="P63" s="250" t="str">
        <f t="shared" si="45"/>
        <v/>
      </c>
      <c r="Q63" s="250" t="str">
        <f t="shared" si="32"/>
        <v/>
      </c>
      <c r="R63" s="248" t="str">
        <f t="shared" si="56"/>
        <v/>
      </c>
      <c r="S63" s="248" t="str">
        <f t="shared" si="33"/>
        <v/>
      </c>
      <c r="T63" s="260" t="str">
        <f t="shared" si="46"/>
        <v/>
      </c>
      <c r="U63" s="248" t="str">
        <f t="shared" si="47"/>
        <v/>
      </c>
      <c r="V63" s="247" t="str">
        <f t="shared" si="34"/>
        <v/>
      </c>
      <c r="W63" s="246" t="str">
        <f>IF(AB63="","",IF(SUM($AB$13:AB63&gt;$G$8),"JOB DONE",IF(SUM($AB$13:AB63&lt;=$M$9),"STOP","")))</f>
        <v/>
      </c>
      <c r="X63" s="245">
        <f t="shared" si="48"/>
        <v>0</v>
      </c>
      <c r="Y63" s="244">
        <f t="shared" si="49"/>
        <v>0</v>
      </c>
      <c r="Z63" s="241">
        <f t="shared" si="50"/>
        <v>0</v>
      </c>
      <c r="AA63" s="241">
        <f t="shared" si="35"/>
        <v>0</v>
      </c>
      <c r="AB63" s="241" t="str">
        <f>IF(O63="","",SUM($AA$13:AA63))</f>
        <v/>
      </c>
      <c r="AC63" s="243">
        <f t="shared" si="52"/>
        <v>51</v>
      </c>
      <c r="AD63" s="243">
        <f t="shared" si="55"/>
        <v>51</v>
      </c>
      <c r="AE63" s="236">
        <f t="shared" si="36"/>
        <v>0</v>
      </c>
      <c r="AF63" s="236" t="str">
        <f t="shared" si="53"/>
        <v/>
      </c>
      <c r="AG63" s="236" t="str">
        <f t="shared" si="37"/>
        <v>WIN</v>
      </c>
      <c r="AH63" s="241" t="str">
        <f t="shared" si="38"/>
        <v/>
      </c>
      <c r="AI63" s="241" t="str">
        <f t="shared" si="39"/>
        <v/>
      </c>
      <c r="AJ63" s="241">
        <f t="shared" si="40"/>
        <v>0</v>
      </c>
      <c r="AK63" s="237" t="str">
        <f t="shared" si="41"/>
        <v>N</v>
      </c>
      <c r="AL63" s="243">
        <f t="shared" si="42"/>
        <v>1</v>
      </c>
      <c r="AM63" s="242"/>
      <c r="AN63" s="236">
        <v>51</v>
      </c>
      <c r="AO63" s="236">
        <f t="shared" si="54"/>
        <v>32951280099</v>
      </c>
      <c r="AP63" s="241"/>
      <c r="AQ63" s="236" t="e">
        <f t="shared" si="51"/>
        <v>#N/A</v>
      </c>
    </row>
    <row r="64" spans="1:43" ht="21" customHeight="1" thickBot="1" x14ac:dyDescent="0.3">
      <c r="A64" s="259">
        <v>52</v>
      </c>
      <c r="B64" s="263"/>
      <c r="C64" s="162"/>
      <c r="D64" s="161"/>
      <c r="E64" s="161"/>
      <c r="F64" s="258" t="s">
        <v>142</v>
      </c>
      <c r="G64" s="257" t="str">
        <f t="shared" si="43"/>
        <v/>
      </c>
      <c r="H64" s="262" t="str">
        <f t="shared" si="44"/>
        <v/>
      </c>
      <c r="I64" s="255" t="str">
        <f t="shared" si="29"/>
        <v/>
      </c>
      <c r="J64" s="254">
        <f t="shared" si="30"/>
        <v>0</v>
      </c>
      <c r="K64" s="261"/>
      <c r="L64" s="252" t="s">
        <v>146</v>
      </c>
      <c r="M64" s="231"/>
      <c r="N64" s="251">
        <v>0</v>
      </c>
      <c r="O64" s="260" t="str">
        <f t="shared" si="31"/>
        <v/>
      </c>
      <c r="P64" s="250" t="str">
        <f t="shared" si="45"/>
        <v/>
      </c>
      <c r="Q64" s="250" t="str">
        <f t="shared" si="32"/>
        <v/>
      </c>
      <c r="R64" s="248" t="str">
        <f t="shared" si="56"/>
        <v/>
      </c>
      <c r="S64" s="248" t="str">
        <f t="shared" si="33"/>
        <v/>
      </c>
      <c r="T64" s="260" t="str">
        <f t="shared" si="46"/>
        <v/>
      </c>
      <c r="U64" s="248" t="str">
        <f t="shared" si="47"/>
        <v/>
      </c>
      <c r="V64" s="247" t="str">
        <f t="shared" si="34"/>
        <v/>
      </c>
      <c r="W64" s="246" t="str">
        <f>IF(AB64="","",IF(SUM($AB$13:AB64&gt;$G$8),"JOB DONE",IF(SUM($AB$13:AB64&lt;=$M$9),"STOP","")))</f>
        <v/>
      </c>
      <c r="X64" s="245">
        <f t="shared" si="48"/>
        <v>0</v>
      </c>
      <c r="Y64" s="244">
        <f t="shared" si="49"/>
        <v>0</v>
      </c>
      <c r="Z64" s="241">
        <f t="shared" si="50"/>
        <v>0</v>
      </c>
      <c r="AA64" s="241">
        <f t="shared" si="35"/>
        <v>0</v>
      </c>
      <c r="AB64" s="241" t="str">
        <f>IF(O64="","",SUM($AA$13:AA64))</f>
        <v/>
      </c>
      <c r="AC64" s="243">
        <f t="shared" si="52"/>
        <v>52</v>
      </c>
      <c r="AD64" s="243">
        <f t="shared" si="55"/>
        <v>52</v>
      </c>
      <c r="AE64" s="236">
        <f t="shared" si="36"/>
        <v>0</v>
      </c>
      <c r="AF64" s="236" t="str">
        <f t="shared" si="53"/>
        <v/>
      </c>
      <c r="AG64" s="236" t="str">
        <f t="shared" si="37"/>
        <v>WIN</v>
      </c>
      <c r="AH64" s="241" t="str">
        <f t="shared" si="38"/>
        <v/>
      </c>
      <c r="AI64" s="241" t="str">
        <f t="shared" si="39"/>
        <v/>
      </c>
      <c r="AJ64" s="241">
        <f t="shared" si="40"/>
        <v>0</v>
      </c>
      <c r="AK64" s="237" t="str">
        <f t="shared" si="41"/>
        <v>N</v>
      </c>
      <c r="AL64" s="243">
        <f t="shared" si="42"/>
        <v>1</v>
      </c>
      <c r="AM64" s="242"/>
      <c r="AN64" s="236">
        <v>52</v>
      </c>
      <c r="AO64" s="236">
        <f t="shared" si="54"/>
        <v>53316291173</v>
      </c>
      <c r="AP64" s="241"/>
      <c r="AQ64" s="236" t="e">
        <f t="shared" si="51"/>
        <v>#N/A</v>
      </c>
    </row>
    <row r="65" spans="1:43" ht="21" customHeight="1" thickBot="1" x14ac:dyDescent="0.3">
      <c r="A65" s="259">
        <v>53</v>
      </c>
      <c r="B65" s="263"/>
      <c r="C65" s="162"/>
      <c r="D65" s="161"/>
      <c r="E65" s="161"/>
      <c r="F65" s="258" t="s">
        <v>142</v>
      </c>
      <c r="G65" s="257" t="str">
        <f t="shared" si="43"/>
        <v/>
      </c>
      <c r="H65" s="262" t="str">
        <f t="shared" si="44"/>
        <v/>
      </c>
      <c r="I65" s="255" t="str">
        <f t="shared" si="29"/>
        <v/>
      </c>
      <c r="J65" s="254">
        <f t="shared" si="30"/>
        <v>0</v>
      </c>
      <c r="K65" s="261"/>
      <c r="L65" s="252" t="s">
        <v>146</v>
      </c>
      <c r="M65" s="231"/>
      <c r="N65" s="251">
        <v>0</v>
      </c>
      <c r="O65" s="260" t="str">
        <f t="shared" si="31"/>
        <v/>
      </c>
      <c r="P65" s="250" t="str">
        <f t="shared" si="45"/>
        <v/>
      </c>
      <c r="Q65" s="250" t="str">
        <f t="shared" si="32"/>
        <v/>
      </c>
      <c r="R65" s="248" t="str">
        <f t="shared" si="56"/>
        <v/>
      </c>
      <c r="S65" s="248" t="str">
        <f t="shared" si="33"/>
        <v/>
      </c>
      <c r="T65" s="260" t="str">
        <f t="shared" si="46"/>
        <v/>
      </c>
      <c r="U65" s="248" t="str">
        <f t="shared" si="47"/>
        <v/>
      </c>
      <c r="V65" s="247" t="str">
        <f t="shared" si="34"/>
        <v/>
      </c>
      <c r="W65" s="246" t="str">
        <f>IF(AB65="","",IF(SUM($AB$13:AB65&gt;$G$8),"JOB DONE",IF(SUM($AB$13:AB65&lt;=$M$9),"STOP","")))</f>
        <v/>
      </c>
      <c r="X65" s="245">
        <f t="shared" si="48"/>
        <v>0</v>
      </c>
      <c r="Y65" s="244">
        <f t="shared" si="49"/>
        <v>0</v>
      </c>
      <c r="Z65" s="241">
        <f t="shared" si="50"/>
        <v>0</v>
      </c>
      <c r="AA65" s="241">
        <f t="shared" si="35"/>
        <v>0</v>
      </c>
      <c r="AB65" s="241" t="str">
        <f>IF(O65="","",SUM($AA$13:AA65))</f>
        <v/>
      </c>
      <c r="AC65" s="243">
        <f t="shared" si="52"/>
        <v>53</v>
      </c>
      <c r="AD65" s="243">
        <f t="shared" si="55"/>
        <v>53</v>
      </c>
      <c r="AE65" s="236">
        <f t="shared" si="36"/>
        <v>0</v>
      </c>
      <c r="AF65" s="236" t="str">
        <f t="shared" si="53"/>
        <v/>
      </c>
      <c r="AG65" s="236" t="str">
        <f t="shared" si="37"/>
        <v>WIN</v>
      </c>
      <c r="AH65" s="241" t="str">
        <f t="shared" si="38"/>
        <v/>
      </c>
      <c r="AI65" s="241" t="str">
        <f t="shared" si="39"/>
        <v/>
      </c>
      <c r="AJ65" s="241">
        <f t="shared" si="40"/>
        <v>0</v>
      </c>
      <c r="AK65" s="237" t="str">
        <f t="shared" si="41"/>
        <v>N</v>
      </c>
      <c r="AL65" s="243">
        <f t="shared" si="42"/>
        <v>1</v>
      </c>
      <c r="AM65" s="242"/>
      <c r="AN65" s="236">
        <v>53</v>
      </c>
      <c r="AO65" s="236">
        <f t="shared" si="54"/>
        <v>86267571272</v>
      </c>
      <c r="AP65" s="241"/>
      <c r="AQ65" s="236" t="e">
        <f t="shared" si="51"/>
        <v>#N/A</v>
      </c>
    </row>
    <row r="66" spans="1:43" ht="21" customHeight="1" thickBot="1" x14ac:dyDescent="0.3">
      <c r="A66" s="259">
        <v>54</v>
      </c>
      <c r="B66" s="263"/>
      <c r="C66" s="162"/>
      <c r="D66" s="161"/>
      <c r="E66" s="161"/>
      <c r="F66" s="258" t="s">
        <v>142</v>
      </c>
      <c r="G66" s="257" t="str">
        <f t="shared" si="43"/>
        <v/>
      </c>
      <c r="H66" s="262" t="str">
        <f t="shared" si="44"/>
        <v/>
      </c>
      <c r="I66" s="255" t="str">
        <f t="shared" si="29"/>
        <v/>
      </c>
      <c r="J66" s="254">
        <f t="shared" si="30"/>
        <v>0</v>
      </c>
      <c r="K66" s="261"/>
      <c r="L66" s="252" t="s">
        <v>146</v>
      </c>
      <c r="M66" s="231"/>
      <c r="N66" s="251">
        <v>0</v>
      </c>
      <c r="O66" s="260" t="str">
        <f t="shared" si="31"/>
        <v/>
      </c>
      <c r="P66" s="250" t="str">
        <f t="shared" si="45"/>
        <v/>
      </c>
      <c r="Q66" s="250" t="str">
        <f t="shared" si="32"/>
        <v/>
      </c>
      <c r="R66" s="248" t="str">
        <f t="shared" si="56"/>
        <v/>
      </c>
      <c r="S66" s="248" t="str">
        <f t="shared" si="33"/>
        <v/>
      </c>
      <c r="T66" s="260" t="str">
        <f t="shared" si="46"/>
        <v/>
      </c>
      <c r="U66" s="248" t="str">
        <f t="shared" si="47"/>
        <v/>
      </c>
      <c r="V66" s="247" t="str">
        <f t="shared" si="34"/>
        <v/>
      </c>
      <c r="W66" s="246" t="str">
        <f>IF(AB66="","",IF(SUM($AB$13:AB66&gt;$G$8),"JOB DONE",IF(SUM($AB$13:AB66&lt;=$M$9),"STOP","")))</f>
        <v/>
      </c>
      <c r="X66" s="245">
        <f t="shared" si="48"/>
        <v>0</v>
      </c>
      <c r="Y66" s="244">
        <f t="shared" si="49"/>
        <v>0</v>
      </c>
      <c r="Z66" s="241">
        <f t="shared" si="50"/>
        <v>0</v>
      </c>
      <c r="AA66" s="241">
        <f t="shared" si="35"/>
        <v>0</v>
      </c>
      <c r="AB66" s="241" t="str">
        <f>IF(O66="","",SUM($AA$13:AA66))</f>
        <v/>
      </c>
      <c r="AC66" s="243">
        <f t="shared" si="52"/>
        <v>54</v>
      </c>
      <c r="AD66" s="243">
        <f t="shared" si="55"/>
        <v>54</v>
      </c>
      <c r="AE66" s="236">
        <f t="shared" si="36"/>
        <v>0</v>
      </c>
      <c r="AF66" s="236" t="str">
        <f t="shared" si="53"/>
        <v/>
      </c>
      <c r="AG66" s="236" t="str">
        <f t="shared" si="37"/>
        <v>WIN</v>
      </c>
      <c r="AH66" s="241" t="str">
        <f t="shared" si="38"/>
        <v/>
      </c>
      <c r="AI66" s="241" t="str">
        <f t="shared" si="39"/>
        <v/>
      </c>
      <c r="AJ66" s="241">
        <f t="shared" si="40"/>
        <v>0</v>
      </c>
      <c r="AK66" s="237" t="str">
        <f t="shared" si="41"/>
        <v>N</v>
      </c>
      <c r="AL66" s="243">
        <f t="shared" si="42"/>
        <v>1</v>
      </c>
      <c r="AM66" s="242"/>
      <c r="AN66" s="236">
        <v>54</v>
      </c>
      <c r="AO66" s="236">
        <f t="shared" si="54"/>
        <v>139583862445</v>
      </c>
      <c r="AP66" s="241"/>
      <c r="AQ66" s="236" t="e">
        <f t="shared" si="51"/>
        <v>#N/A</v>
      </c>
    </row>
    <row r="67" spans="1:43" ht="21" customHeight="1" thickBot="1" x14ac:dyDescent="0.3">
      <c r="A67" s="259">
        <v>55</v>
      </c>
      <c r="B67" s="263"/>
      <c r="C67" s="162"/>
      <c r="D67" s="161"/>
      <c r="E67" s="161"/>
      <c r="F67" s="258" t="s">
        <v>142</v>
      </c>
      <c r="G67" s="257" t="str">
        <f t="shared" si="43"/>
        <v/>
      </c>
      <c r="H67" s="262" t="str">
        <f t="shared" si="44"/>
        <v/>
      </c>
      <c r="I67" s="255" t="str">
        <f t="shared" si="29"/>
        <v/>
      </c>
      <c r="J67" s="254">
        <f t="shared" si="30"/>
        <v>0</v>
      </c>
      <c r="K67" s="261"/>
      <c r="L67" s="252" t="s">
        <v>146</v>
      </c>
      <c r="M67" s="231"/>
      <c r="N67" s="251">
        <v>0</v>
      </c>
      <c r="O67" s="260" t="str">
        <f t="shared" si="31"/>
        <v/>
      </c>
      <c r="P67" s="250" t="str">
        <f t="shared" si="45"/>
        <v/>
      </c>
      <c r="Q67" s="250" t="str">
        <f t="shared" si="32"/>
        <v/>
      </c>
      <c r="R67" s="248" t="str">
        <f t="shared" si="56"/>
        <v/>
      </c>
      <c r="S67" s="248" t="str">
        <f t="shared" si="33"/>
        <v/>
      </c>
      <c r="T67" s="260" t="str">
        <f t="shared" si="46"/>
        <v/>
      </c>
      <c r="U67" s="248" t="str">
        <f t="shared" si="47"/>
        <v/>
      </c>
      <c r="V67" s="247" t="str">
        <f t="shared" si="34"/>
        <v/>
      </c>
      <c r="W67" s="246" t="str">
        <f>IF(AB67="","",IF(SUM($AB$13:AB67&gt;$G$8),"JOB DONE",IF(SUM($AB$13:AB67&lt;=$M$9),"STOP","")))</f>
        <v/>
      </c>
      <c r="X67" s="245">
        <f t="shared" si="48"/>
        <v>0</v>
      </c>
      <c r="Y67" s="244">
        <f t="shared" si="49"/>
        <v>0</v>
      </c>
      <c r="Z67" s="241">
        <f t="shared" si="50"/>
        <v>0</v>
      </c>
      <c r="AA67" s="241">
        <f t="shared" si="35"/>
        <v>0</v>
      </c>
      <c r="AB67" s="241" t="str">
        <f>IF(O67="","",SUM($AA$13:AA67))</f>
        <v/>
      </c>
      <c r="AC67" s="243">
        <f t="shared" si="52"/>
        <v>55</v>
      </c>
      <c r="AD67" s="243">
        <f t="shared" si="55"/>
        <v>55</v>
      </c>
      <c r="AE67" s="236">
        <f t="shared" si="36"/>
        <v>0</v>
      </c>
      <c r="AF67" s="236" t="str">
        <f t="shared" si="53"/>
        <v/>
      </c>
      <c r="AG67" s="236" t="str">
        <f t="shared" si="37"/>
        <v>WIN</v>
      </c>
      <c r="AH67" s="241" t="str">
        <f t="shared" si="38"/>
        <v/>
      </c>
      <c r="AI67" s="241" t="str">
        <f t="shared" si="39"/>
        <v/>
      </c>
      <c r="AJ67" s="241">
        <f t="shared" si="40"/>
        <v>0</v>
      </c>
      <c r="AK67" s="237" t="str">
        <f t="shared" si="41"/>
        <v>N</v>
      </c>
      <c r="AL67" s="243">
        <f t="shared" si="42"/>
        <v>1</v>
      </c>
      <c r="AM67" s="242"/>
      <c r="AN67" s="236">
        <v>55</v>
      </c>
      <c r="AO67" s="236">
        <f t="shared" si="54"/>
        <v>225851433717</v>
      </c>
      <c r="AP67" s="241"/>
      <c r="AQ67" s="236" t="e">
        <f t="shared" si="51"/>
        <v>#N/A</v>
      </c>
    </row>
    <row r="68" spans="1:43" ht="21" customHeight="1" thickBot="1" x14ac:dyDescent="0.3">
      <c r="A68" s="259">
        <v>56</v>
      </c>
      <c r="B68" s="263"/>
      <c r="C68" s="162"/>
      <c r="D68" s="161"/>
      <c r="E68" s="161"/>
      <c r="F68" s="258" t="s">
        <v>142</v>
      </c>
      <c r="G68" s="257" t="str">
        <f t="shared" si="43"/>
        <v/>
      </c>
      <c r="H68" s="262" t="str">
        <f t="shared" si="44"/>
        <v/>
      </c>
      <c r="I68" s="255" t="str">
        <f t="shared" si="29"/>
        <v/>
      </c>
      <c r="J68" s="254">
        <f t="shared" si="30"/>
        <v>0</v>
      </c>
      <c r="K68" s="261"/>
      <c r="L68" s="252" t="s">
        <v>146</v>
      </c>
      <c r="M68" s="231"/>
      <c r="N68" s="251">
        <v>0</v>
      </c>
      <c r="O68" s="260" t="str">
        <f t="shared" si="31"/>
        <v/>
      </c>
      <c r="P68" s="250" t="str">
        <f t="shared" si="45"/>
        <v/>
      </c>
      <c r="Q68" s="250" t="str">
        <f t="shared" si="32"/>
        <v/>
      </c>
      <c r="R68" s="248" t="str">
        <f t="shared" si="56"/>
        <v/>
      </c>
      <c r="S68" s="248" t="str">
        <f t="shared" si="33"/>
        <v/>
      </c>
      <c r="T68" s="260" t="str">
        <f t="shared" si="46"/>
        <v/>
      </c>
      <c r="U68" s="248" t="str">
        <f t="shared" si="47"/>
        <v/>
      </c>
      <c r="V68" s="247" t="str">
        <f t="shared" si="34"/>
        <v/>
      </c>
      <c r="W68" s="246" t="str">
        <f>IF(AB68="","",IF(SUM($AB$13:AB68&gt;$G$8),"JOB DONE",IF(SUM($AB$13:AB68&lt;=$M$9),"STOP","")))</f>
        <v/>
      </c>
      <c r="X68" s="245">
        <f t="shared" si="48"/>
        <v>0</v>
      </c>
      <c r="Y68" s="244">
        <f t="shared" si="49"/>
        <v>0</v>
      </c>
      <c r="Z68" s="241">
        <f t="shared" si="50"/>
        <v>0</v>
      </c>
      <c r="AA68" s="241">
        <f t="shared" si="35"/>
        <v>0</v>
      </c>
      <c r="AB68" s="241" t="str">
        <f>IF(O68="","",SUM($AA$13:AA68))</f>
        <v/>
      </c>
      <c r="AC68" s="243">
        <f t="shared" si="52"/>
        <v>56</v>
      </c>
      <c r="AD68" s="243">
        <f t="shared" si="55"/>
        <v>56</v>
      </c>
      <c r="AE68" s="236">
        <f t="shared" si="36"/>
        <v>0</v>
      </c>
      <c r="AF68" s="236" t="str">
        <f t="shared" si="53"/>
        <v/>
      </c>
      <c r="AG68" s="236" t="str">
        <f t="shared" si="37"/>
        <v>WIN</v>
      </c>
      <c r="AH68" s="241" t="str">
        <f t="shared" si="38"/>
        <v/>
      </c>
      <c r="AI68" s="241" t="str">
        <f t="shared" si="39"/>
        <v/>
      </c>
      <c r="AJ68" s="241">
        <f t="shared" si="40"/>
        <v>0</v>
      </c>
      <c r="AK68" s="237" t="str">
        <f t="shared" si="41"/>
        <v>N</v>
      </c>
      <c r="AL68" s="243">
        <f t="shared" si="42"/>
        <v>1</v>
      </c>
      <c r="AM68" s="242"/>
      <c r="AN68" s="236">
        <v>56</v>
      </c>
      <c r="AO68" s="236">
        <f t="shared" si="54"/>
        <v>365435296162</v>
      </c>
      <c r="AP68" s="241"/>
      <c r="AQ68" s="236" t="e">
        <f t="shared" si="51"/>
        <v>#N/A</v>
      </c>
    </row>
    <row r="69" spans="1:43" ht="21" customHeight="1" thickBot="1" x14ac:dyDescent="0.3">
      <c r="A69" s="259">
        <v>57</v>
      </c>
      <c r="B69" s="263"/>
      <c r="C69" s="162"/>
      <c r="D69" s="161"/>
      <c r="E69" s="161"/>
      <c r="F69" s="258" t="s">
        <v>142</v>
      </c>
      <c r="G69" s="257" t="str">
        <f t="shared" si="43"/>
        <v/>
      </c>
      <c r="H69" s="262" t="str">
        <f t="shared" si="44"/>
        <v/>
      </c>
      <c r="I69" s="255" t="str">
        <f t="shared" si="29"/>
        <v/>
      </c>
      <c r="J69" s="254">
        <f t="shared" si="30"/>
        <v>0</v>
      </c>
      <c r="K69" s="261"/>
      <c r="L69" s="252" t="s">
        <v>146</v>
      </c>
      <c r="M69" s="231"/>
      <c r="N69" s="251">
        <v>0</v>
      </c>
      <c r="O69" s="260" t="str">
        <f t="shared" si="31"/>
        <v/>
      </c>
      <c r="P69" s="250" t="str">
        <f t="shared" si="45"/>
        <v/>
      </c>
      <c r="Q69" s="250" t="str">
        <f t="shared" si="32"/>
        <v/>
      </c>
      <c r="R69" s="248" t="str">
        <f t="shared" si="56"/>
        <v/>
      </c>
      <c r="S69" s="248" t="str">
        <f t="shared" si="33"/>
        <v/>
      </c>
      <c r="T69" s="260" t="str">
        <f t="shared" si="46"/>
        <v/>
      </c>
      <c r="U69" s="248" t="str">
        <f t="shared" si="47"/>
        <v/>
      </c>
      <c r="V69" s="247" t="str">
        <f t="shared" si="34"/>
        <v/>
      </c>
      <c r="W69" s="246" t="str">
        <f>IF(AB69="","",IF(SUM($AB$13:AB69&gt;$G$8),"JOB DONE",IF(SUM($AB$13:AB69&lt;=$M$9),"STOP","")))</f>
        <v/>
      </c>
      <c r="X69" s="245">
        <f t="shared" si="48"/>
        <v>0</v>
      </c>
      <c r="Y69" s="244">
        <f t="shared" si="49"/>
        <v>0</v>
      </c>
      <c r="Z69" s="241">
        <f t="shared" si="50"/>
        <v>0</v>
      </c>
      <c r="AA69" s="241">
        <f t="shared" si="35"/>
        <v>0</v>
      </c>
      <c r="AB69" s="241" t="str">
        <f>IF(O69="","",SUM($AA$13:AA69))</f>
        <v/>
      </c>
      <c r="AC69" s="243">
        <f t="shared" si="52"/>
        <v>57</v>
      </c>
      <c r="AD69" s="243">
        <f t="shared" si="55"/>
        <v>57</v>
      </c>
      <c r="AE69" s="236">
        <f t="shared" si="36"/>
        <v>0</v>
      </c>
      <c r="AF69" s="236" t="str">
        <f t="shared" si="53"/>
        <v/>
      </c>
      <c r="AG69" s="236" t="str">
        <f t="shared" si="37"/>
        <v>WIN</v>
      </c>
      <c r="AH69" s="241" t="str">
        <f t="shared" si="38"/>
        <v/>
      </c>
      <c r="AI69" s="241" t="str">
        <f t="shared" si="39"/>
        <v/>
      </c>
      <c r="AJ69" s="241">
        <f t="shared" si="40"/>
        <v>0</v>
      </c>
      <c r="AK69" s="237" t="str">
        <f t="shared" si="41"/>
        <v>N</v>
      </c>
      <c r="AL69" s="243">
        <f t="shared" si="42"/>
        <v>1</v>
      </c>
      <c r="AM69" s="242"/>
      <c r="AN69" s="236">
        <v>57</v>
      </c>
      <c r="AO69" s="236">
        <f t="shared" si="54"/>
        <v>591286729879</v>
      </c>
      <c r="AP69" s="241"/>
      <c r="AQ69" s="236" t="e">
        <f t="shared" si="51"/>
        <v>#N/A</v>
      </c>
    </row>
    <row r="70" spans="1:43" ht="21" customHeight="1" thickBot="1" x14ac:dyDescent="0.3">
      <c r="A70" s="259">
        <v>58</v>
      </c>
      <c r="B70" s="263"/>
      <c r="C70" s="162"/>
      <c r="D70" s="161"/>
      <c r="E70" s="161"/>
      <c r="F70" s="258" t="s">
        <v>142</v>
      </c>
      <c r="G70" s="257" t="str">
        <f t="shared" si="43"/>
        <v/>
      </c>
      <c r="H70" s="262" t="str">
        <f t="shared" si="44"/>
        <v/>
      </c>
      <c r="I70" s="255" t="str">
        <f t="shared" si="29"/>
        <v/>
      </c>
      <c r="J70" s="254">
        <f t="shared" si="30"/>
        <v>0</v>
      </c>
      <c r="K70" s="261"/>
      <c r="L70" s="252" t="s">
        <v>146</v>
      </c>
      <c r="M70" s="231"/>
      <c r="N70" s="251">
        <v>0</v>
      </c>
      <c r="O70" s="260" t="str">
        <f t="shared" si="31"/>
        <v/>
      </c>
      <c r="P70" s="250" t="str">
        <f t="shared" si="45"/>
        <v/>
      </c>
      <c r="Q70" s="250" t="str">
        <f t="shared" si="32"/>
        <v/>
      </c>
      <c r="R70" s="248" t="str">
        <f t="shared" si="56"/>
        <v/>
      </c>
      <c r="S70" s="248" t="str">
        <f t="shared" si="33"/>
        <v/>
      </c>
      <c r="T70" s="260" t="str">
        <f t="shared" si="46"/>
        <v/>
      </c>
      <c r="U70" s="248" t="str">
        <f t="shared" si="47"/>
        <v/>
      </c>
      <c r="V70" s="247" t="str">
        <f t="shared" si="34"/>
        <v/>
      </c>
      <c r="W70" s="246" t="str">
        <f>IF(AB70="","",IF(SUM($AB$13:AB70&gt;$G$8),"JOB DONE",IF(SUM($AB$13:AB70&lt;=$M$9),"STOP","")))</f>
        <v/>
      </c>
      <c r="X70" s="245">
        <f t="shared" si="48"/>
        <v>0</v>
      </c>
      <c r="Y70" s="244">
        <f t="shared" si="49"/>
        <v>0</v>
      </c>
      <c r="Z70" s="241">
        <f t="shared" si="50"/>
        <v>0</v>
      </c>
      <c r="AA70" s="241">
        <f t="shared" si="35"/>
        <v>0</v>
      </c>
      <c r="AB70" s="241" t="str">
        <f>IF(O70="","",SUM($AA$13:AA70))</f>
        <v/>
      </c>
      <c r="AC70" s="243">
        <f t="shared" si="52"/>
        <v>58</v>
      </c>
      <c r="AD70" s="243">
        <f t="shared" si="55"/>
        <v>58</v>
      </c>
      <c r="AE70" s="236">
        <f t="shared" si="36"/>
        <v>0</v>
      </c>
      <c r="AF70" s="236" t="str">
        <f t="shared" si="53"/>
        <v/>
      </c>
      <c r="AG70" s="236" t="str">
        <f t="shared" si="37"/>
        <v>WIN</v>
      </c>
      <c r="AH70" s="241" t="str">
        <f t="shared" si="38"/>
        <v/>
      </c>
      <c r="AI70" s="241" t="str">
        <f t="shared" si="39"/>
        <v/>
      </c>
      <c r="AJ70" s="241">
        <f t="shared" si="40"/>
        <v>0</v>
      </c>
      <c r="AK70" s="237" t="str">
        <f t="shared" si="41"/>
        <v>N</v>
      </c>
      <c r="AL70" s="243">
        <f t="shared" si="42"/>
        <v>1</v>
      </c>
      <c r="AM70" s="242"/>
      <c r="AN70" s="236">
        <v>58</v>
      </c>
      <c r="AO70" s="236">
        <f t="shared" si="54"/>
        <v>956722026041</v>
      </c>
      <c r="AP70" s="241"/>
      <c r="AQ70" s="236" t="e">
        <f t="shared" si="51"/>
        <v>#N/A</v>
      </c>
    </row>
    <row r="71" spans="1:43" ht="21" customHeight="1" thickBot="1" x14ac:dyDescent="0.3">
      <c r="A71" s="259">
        <v>59</v>
      </c>
      <c r="B71" s="263"/>
      <c r="C71" s="162"/>
      <c r="D71" s="161"/>
      <c r="E71" s="161"/>
      <c r="F71" s="258" t="s">
        <v>142</v>
      </c>
      <c r="G71" s="257" t="str">
        <f t="shared" si="43"/>
        <v/>
      </c>
      <c r="H71" s="262" t="str">
        <f t="shared" si="44"/>
        <v/>
      </c>
      <c r="I71" s="255" t="str">
        <f t="shared" si="29"/>
        <v/>
      </c>
      <c r="J71" s="254">
        <f t="shared" si="30"/>
        <v>0</v>
      </c>
      <c r="K71" s="261"/>
      <c r="L71" s="252" t="s">
        <v>146</v>
      </c>
      <c r="M71" s="231"/>
      <c r="N71" s="251">
        <v>0</v>
      </c>
      <c r="O71" s="260" t="str">
        <f t="shared" si="31"/>
        <v/>
      </c>
      <c r="P71" s="250" t="str">
        <f t="shared" si="45"/>
        <v/>
      </c>
      <c r="Q71" s="250" t="str">
        <f t="shared" si="32"/>
        <v/>
      </c>
      <c r="R71" s="248" t="str">
        <f t="shared" si="56"/>
        <v/>
      </c>
      <c r="S71" s="248" t="str">
        <f t="shared" si="33"/>
        <v/>
      </c>
      <c r="T71" s="260" t="str">
        <f t="shared" si="46"/>
        <v/>
      </c>
      <c r="U71" s="248" t="str">
        <f t="shared" si="47"/>
        <v/>
      </c>
      <c r="V71" s="247" t="str">
        <f t="shared" si="34"/>
        <v/>
      </c>
      <c r="W71" s="246" t="str">
        <f>IF(AB71="","",IF(SUM($AB$13:AB71&gt;$G$8),"JOB DONE",IF(SUM($AB$13:AB71&lt;=$M$9),"STOP","")))</f>
        <v/>
      </c>
      <c r="X71" s="245">
        <f t="shared" si="48"/>
        <v>0</v>
      </c>
      <c r="Y71" s="244">
        <f t="shared" si="49"/>
        <v>0</v>
      </c>
      <c r="Z71" s="241">
        <f t="shared" si="50"/>
        <v>0</v>
      </c>
      <c r="AA71" s="241">
        <f t="shared" si="35"/>
        <v>0</v>
      </c>
      <c r="AB71" s="241" t="str">
        <f>IF(O71="","",SUM($AA$13:AA71))</f>
        <v/>
      </c>
      <c r="AC71" s="243">
        <f t="shared" si="52"/>
        <v>59</v>
      </c>
      <c r="AD71" s="243">
        <f t="shared" si="55"/>
        <v>59</v>
      </c>
      <c r="AE71" s="236">
        <f t="shared" si="36"/>
        <v>0</v>
      </c>
      <c r="AF71" s="236" t="str">
        <f t="shared" si="53"/>
        <v/>
      </c>
      <c r="AG71" s="236" t="str">
        <f t="shared" si="37"/>
        <v>WIN</v>
      </c>
      <c r="AH71" s="241" t="str">
        <f t="shared" si="38"/>
        <v/>
      </c>
      <c r="AI71" s="241" t="str">
        <f t="shared" si="39"/>
        <v/>
      </c>
      <c r="AJ71" s="241">
        <f t="shared" si="40"/>
        <v>0</v>
      </c>
      <c r="AK71" s="237" t="str">
        <f t="shared" si="41"/>
        <v>N</v>
      </c>
      <c r="AL71" s="243">
        <f t="shared" si="42"/>
        <v>1</v>
      </c>
      <c r="AM71" s="242"/>
      <c r="AN71" s="236">
        <v>59</v>
      </c>
      <c r="AO71" s="236">
        <f t="shared" si="54"/>
        <v>1548008755920</v>
      </c>
      <c r="AP71" s="241"/>
      <c r="AQ71" s="236" t="e">
        <f t="shared" si="51"/>
        <v>#N/A</v>
      </c>
    </row>
    <row r="72" spans="1:43" ht="21" customHeight="1" thickBot="1" x14ac:dyDescent="0.3">
      <c r="A72" s="259">
        <v>60</v>
      </c>
      <c r="B72" s="263"/>
      <c r="C72" s="162"/>
      <c r="D72" s="161"/>
      <c r="E72" s="161"/>
      <c r="F72" s="258" t="s">
        <v>142</v>
      </c>
      <c r="G72" s="257" t="str">
        <f t="shared" si="43"/>
        <v/>
      </c>
      <c r="H72" s="262" t="str">
        <f t="shared" si="44"/>
        <v/>
      </c>
      <c r="I72" s="255" t="str">
        <f t="shared" si="29"/>
        <v/>
      </c>
      <c r="J72" s="254">
        <f t="shared" si="30"/>
        <v>0</v>
      </c>
      <c r="K72" s="261"/>
      <c r="L72" s="252" t="s">
        <v>146</v>
      </c>
      <c r="M72" s="231"/>
      <c r="N72" s="251">
        <v>0</v>
      </c>
      <c r="O72" s="260" t="str">
        <f t="shared" si="31"/>
        <v/>
      </c>
      <c r="P72" s="250" t="str">
        <f t="shared" si="45"/>
        <v/>
      </c>
      <c r="Q72" s="250" t="str">
        <f t="shared" si="32"/>
        <v/>
      </c>
      <c r="R72" s="248" t="str">
        <f t="shared" si="56"/>
        <v/>
      </c>
      <c r="S72" s="248" t="str">
        <f t="shared" si="33"/>
        <v/>
      </c>
      <c r="T72" s="260" t="str">
        <f t="shared" si="46"/>
        <v/>
      </c>
      <c r="U72" s="248" t="str">
        <f t="shared" si="47"/>
        <v/>
      </c>
      <c r="V72" s="247" t="str">
        <f t="shared" si="34"/>
        <v/>
      </c>
      <c r="W72" s="246" t="str">
        <f>IF(AB72="","",IF(SUM($AB$13:AB72&gt;$G$8),"JOB DONE",IF(SUM($AB$13:AB72&lt;=$M$9),"STOP","")))</f>
        <v/>
      </c>
      <c r="X72" s="245">
        <f t="shared" si="48"/>
        <v>0</v>
      </c>
      <c r="Y72" s="244">
        <f t="shared" si="49"/>
        <v>0</v>
      </c>
      <c r="Z72" s="241">
        <f t="shared" si="50"/>
        <v>0</v>
      </c>
      <c r="AA72" s="241">
        <f t="shared" si="35"/>
        <v>0</v>
      </c>
      <c r="AB72" s="241" t="str">
        <f>IF(O72="","",SUM($AA$13:AA72))</f>
        <v/>
      </c>
      <c r="AC72" s="243">
        <f t="shared" si="52"/>
        <v>60</v>
      </c>
      <c r="AD72" s="243">
        <f t="shared" si="55"/>
        <v>60</v>
      </c>
      <c r="AE72" s="236">
        <f t="shared" si="36"/>
        <v>0</v>
      </c>
      <c r="AF72" s="236" t="str">
        <f t="shared" si="53"/>
        <v/>
      </c>
      <c r="AG72" s="236" t="str">
        <f t="shared" si="37"/>
        <v>WIN</v>
      </c>
      <c r="AH72" s="241" t="str">
        <f t="shared" si="38"/>
        <v/>
      </c>
      <c r="AI72" s="241" t="str">
        <f t="shared" si="39"/>
        <v/>
      </c>
      <c r="AJ72" s="241">
        <f t="shared" si="40"/>
        <v>0</v>
      </c>
      <c r="AK72" s="237" t="str">
        <f t="shared" si="41"/>
        <v>N</v>
      </c>
      <c r="AL72" s="243">
        <f t="shared" si="42"/>
        <v>1</v>
      </c>
      <c r="AM72" s="242"/>
      <c r="AN72" s="236">
        <v>60</v>
      </c>
      <c r="AO72" s="236">
        <f t="shared" si="54"/>
        <v>2504730781961</v>
      </c>
      <c r="AP72" s="241"/>
      <c r="AQ72" s="236" t="e">
        <f t="shared" si="51"/>
        <v>#N/A</v>
      </c>
    </row>
    <row r="73" spans="1:43" ht="21" customHeight="1" thickBot="1" x14ac:dyDescent="0.3">
      <c r="A73" s="259">
        <v>61</v>
      </c>
      <c r="B73" s="263"/>
      <c r="C73" s="162"/>
      <c r="D73" s="161"/>
      <c r="E73" s="161"/>
      <c r="F73" s="258" t="s">
        <v>142</v>
      </c>
      <c r="G73" s="257" t="str">
        <f t="shared" si="43"/>
        <v/>
      </c>
      <c r="H73" s="262" t="str">
        <f t="shared" si="44"/>
        <v/>
      </c>
      <c r="I73" s="255" t="str">
        <f t="shared" si="29"/>
        <v/>
      </c>
      <c r="J73" s="254">
        <f t="shared" si="30"/>
        <v>0</v>
      </c>
      <c r="K73" s="261"/>
      <c r="L73" s="252" t="s">
        <v>146</v>
      </c>
      <c r="M73" s="231"/>
      <c r="N73" s="251">
        <v>0</v>
      </c>
      <c r="O73" s="260" t="str">
        <f t="shared" si="31"/>
        <v/>
      </c>
      <c r="P73" s="250" t="str">
        <f t="shared" si="45"/>
        <v/>
      </c>
      <c r="Q73" s="250" t="str">
        <f t="shared" si="32"/>
        <v/>
      </c>
      <c r="R73" s="248" t="str">
        <f t="shared" si="56"/>
        <v/>
      </c>
      <c r="S73" s="248" t="str">
        <f t="shared" si="33"/>
        <v/>
      </c>
      <c r="T73" s="260" t="str">
        <f t="shared" si="46"/>
        <v/>
      </c>
      <c r="U73" s="248" t="str">
        <f t="shared" si="47"/>
        <v/>
      </c>
      <c r="V73" s="247" t="str">
        <f t="shared" si="34"/>
        <v/>
      </c>
      <c r="W73" s="246" t="str">
        <f>IF(AB73="","",IF(SUM($AB$13:AB73&gt;$G$8),"JOB DONE",IF(SUM($AB$13:AB73&lt;=$M$9),"STOP","")))</f>
        <v/>
      </c>
      <c r="X73" s="245">
        <f t="shared" si="48"/>
        <v>0</v>
      </c>
      <c r="Y73" s="244">
        <f t="shared" si="49"/>
        <v>0</v>
      </c>
      <c r="Z73" s="241">
        <f t="shared" si="50"/>
        <v>0</v>
      </c>
      <c r="AA73" s="241">
        <f t="shared" si="35"/>
        <v>0</v>
      </c>
      <c r="AB73" s="241" t="str">
        <f>IF(O73="","",SUM($AA$13:AA73))</f>
        <v/>
      </c>
      <c r="AC73" s="243">
        <f t="shared" si="52"/>
        <v>61</v>
      </c>
      <c r="AD73" s="243">
        <f t="shared" si="55"/>
        <v>61</v>
      </c>
      <c r="AE73" s="236">
        <f t="shared" si="36"/>
        <v>0</v>
      </c>
      <c r="AF73" s="236" t="str">
        <f t="shared" si="53"/>
        <v/>
      </c>
      <c r="AG73" s="236" t="str">
        <f t="shared" si="37"/>
        <v>WIN</v>
      </c>
      <c r="AH73" s="241" t="str">
        <f t="shared" si="38"/>
        <v/>
      </c>
      <c r="AI73" s="241" t="str">
        <f t="shared" si="39"/>
        <v/>
      </c>
      <c r="AJ73" s="241">
        <f t="shared" si="40"/>
        <v>0</v>
      </c>
      <c r="AK73" s="237" t="str">
        <f t="shared" si="41"/>
        <v>N</v>
      </c>
      <c r="AL73" s="243">
        <f t="shared" si="42"/>
        <v>1</v>
      </c>
      <c r="AM73" s="242"/>
      <c r="AN73" s="236">
        <v>61</v>
      </c>
      <c r="AO73" s="236">
        <f t="shared" si="54"/>
        <v>4052739537881</v>
      </c>
      <c r="AP73" s="241"/>
      <c r="AQ73" s="236" t="e">
        <f t="shared" si="51"/>
        <v>#N/A</v>
      </c>
    </row>
    <row r="74" spans="1:43" ht="21" customHeight="1" thickBot="1" x14ac:dyDescent="0.3">
      <c r="A74" s="259">
        <v>62</v>
      </c>
      <c r="B74" s="263"/>
      <c r="C74" s="162"/>
      <c r="D74" s="161"/>
      <c r="E74" s="161"/>
      <c r="F74" s="258" t="s">
        <v>142</v>
      </c>
      <c r="G74" s="257" t="str">
        <f t="shared" si="43"/>
        <v/>
      </c>
      <c r="H74" s="262" t="str">
        <f t="shared" si="44"/>
        <v/>
      </c>
      <c r="I74" s="255" t="str">
        <f t="shared" si="29"/>
        <v/>
      </c>
      <c r="J74" s="254">
        <f t="shared" si="30"/>
        <v>0</v>
      </c>
      <c r="K74" s="261"/>
      <c r="L74" s="252" t="s">
        <v>146</v>
      </c>
      <c r="M74" s="231"/>
      <c r="N74" s="251">
        <v>0</v>
      </c>
      <c r="O74" s="260" t="str">
        <f t="shared" si="31"/>
        <v/>
      </c>
      <c r="P74" s="250" t="str">
        <f t="shared" si="45"/>
        <v/>
      </c>
      <c r="Q74" s="250" t="str">
        <f t="shared" si="32"/>
        <v/>
      </c>
      <c r="R74" s="248" t="str">
        <f t="shared" si="56"/>
        <v/>
      </c>
      <c r="S74" s="248" t="str">
        <f t="shared" si="33"/>
        <v/>
      </c>
      <c r="T74" s="260" t="str">
        <f t="shared" si="46"/>
        <v/>
      </c>
      <c r="U74" s="248" t="str">
        <f t="shared" si="47"/>
        <v/>
      </c>
      <c r="V74" s="247" t="str">
        <f t="shared" si="34"/>
        <v/>
      </c>
      <c r="W74" s="246" t="str">
        <f>IF(AB74="","",IF(SUM($AB$13:AB74&gt;$G$8),"JOB DONE",IF(SUM($AB$13:AB74&lt;=$M$9),"STOP","")))</f>
        <v/>
      </c>
      <c r="X74" s="245">
        <f t="shared" si="48"/>
        <v>0</v>
      </c>
      <c r="Y74" s="244">
        <f t="shared" si="49"/>
        <v>0</v>
      </c>
      <c r="Z74" s="241">
        <f t="shared" si="50"/>
        <v>0</v>
      </c>
      <c r="AA74" s="241">
        <f t="shared" si="35"/>
        <v>0</v>
      </c>
      <c r="AB74" s="241" t="str">
        <f>IF(O74="","",SUM($AA$13:AA74))</f>
        <v/>
      </c>
      <c r="AC74" s="243">
        <f t="shared" si="52"/>
        <v>62</v>
      </c>
      <c r="AD74" s="243">
        <f t="shared" si="55"/>
        <v>62</v>
      </c>
      <c r="AE74" s="236">
        <f t="shared" si="36"/>
        <v>0</v>
      </c>
      <c r="AF74" s="236" t="str">
        <f t="shared" si="53"/>
        <v/>
      </c>
      <c r="AG74" s="236" t="str">
        <f t="shared" si="37"/>
        <v>WIN</v>
      </c>
      <c r="AH74" s="241" t="str">
        <f t="shared" si="38"/>
        <v/>
      </c>
      <c r="AI74" s="241" t="str">
        <f t="shared" si="39"/>
        <v/>
      </c>
      <c r="AJ74" s="241">
        <f t="shared" si="40"/>
        <v>0</v>
      </c>
      <c r="AK74" s="237" t="str">
        <f t="shared" si="41"/>
        <v>N</v>
      </c>
      <c r="AL74" s="243">
        <f t="shared" si="42"/>
        <v>1</v>
      </c>
      <c r="AM74" s="242"/>
      <c r="AN74" s="236">
        <v>62</v>
      </c>
      <c r="AO74" s="236">
        <f t="shared" si="54"/>
        <v>6557470319842</v>
      </c>
      <c r="AP74" s="241"/>
      <c r="AQ74" s="236" t="e">
        <f t="shared" si="51"/>
        <v>#N/A</v>
      </c>
    </row>
    <row r="75" spans="1:43" ht="21" customHeight="1" thickBot="1" x14ac:dyDescent="0.3">
      <c r="A75" s="259">
        <v>63</v>
      </c>
      <c r="B75" s="263"/>
      <c r="C75" s="162"/>
      <c r="D75" s="161"/>
      <c r="E75" s="161"/>
      <c r="F75" s="258" t="s">
        <v>142</v>
      </c>
      <c r="G75" s="257" t="str">
        <f t="shared" si="43"/>
        <v/>
      </c>
      <c r="H75" s="262" t="str">
        <f t="shared" si="44"/>
        <v/>
      </c>
      <c r="I75" s="255" t="str">
        <f t="shared" si="29"/>
        <v/>
      </c>
      <c r="J75" s="254">
        <f t="shared" si="30"/>
        <v>0</v>
      </c>
      <c r="K75" s="261"/>
      <c r="L75" s="252" t="s">
        <v>146</v>
      </c>
      <c r="M75" s="231"/>
      <c r="N75" s="251">
        <v>0</v>
      </c>
      <c r="O75" s="260" t="str">
        <f t="shared" si="31"/>
        <v/>
      </c>
      <c r="P75" s="250" t="str">
        <f t="shared" si="45"/>
        <v/>
      </c>
      <c r="Q75" s="250" t="str">
        <f t="shared" si="32"/>
        <v/>
      </c>
      <c r="R75" s="248" t="str">
        <f t="shared" si="56"/>
        <v/>
      </c>
      <c r="S75" s="248" t="str">
        <f t="shared" si="33"/>
        <v/>
      </c>
      <c r="T75" s="260" t="str">
        <f t="shared" si="46"/>
        <v/>
      </c>
      <c r="U75" s="248" t="str">
        <f t="shared" si="47"/>
        <v/>
      </c>
      <c r="V75" s="247" t="str">
        <f t="shared" si="34"/>
        <v/>
      </c>
      <c r="W75" s="246" t="str">
        <f>IF(AB75="","",IF(SUM($AB$13:AB75&gt;$G$8),"JOB DONE",IF(SUM($AB$13:AB75&lt;=$M$9),"STOP","")))</f>
        <v/>
      </c>
      <c r="X75" s="245">
        <f t="shared" si="48"/>
        <v>0</v>
      </c>
      <c r="Y75" s="244">
        <f t="shared" si="49"/>
        <v>0</v>
      </c>
      <c r="Z75" s="241">
        <f t="shared" si="50"/>
        <v>0</v>
      </c>
      <c r="AA75" s="241">
        <f t="shared" si="35"/>
        <v>0</v>
      </c>
      <c r="AB75" s="241" t="str">
        <f>IF(O75="","",SUM($AA$13:AA75))</f>
        <v/>
      </c>
      <c r="AC75" s="243">
        <f t="shared" si="52"/>
        <v>63</v>
      </c>
      <c r="AD75" s="243">
        <f t="shared" si="55"/>
        <v>63</v>
      </c>
      <c r="AE75" s="236">
        <f t="shared" si="36"/>
        <v>0</v>
      </c>
      <c r="AF75" s="236" t="str">
        <f t="shared" si="53"/>
        <v/>
      </c>
      <c r="AG75" s="236" t="str">
        <f t="shared" si="37"/>
        <v>WIN</v>
      </c>
      <c r="AH75" s="241" t="str">
        <f t="shared" si="38"/>
        <v/>
      </c>
      <c r="AI75" s="241" t="str">
        <f t="shared" si="39"/>
        <v/>
      </c>
      <c r="AJ75" s="241">
        <f t="shared" si="40"/>
        <v>0</v>
      </c>
      <c r="AK75" s="237" t="str">
        <f t="shared" si="41"/>
        <v>N</v>
      </c>
      <c r="AL75" s="243">
        <f t="shared" si="42"/>
        <v>1</v>
      </c>
      <c r="AM75" s="242"/>
      <c r="AN75" s="236">
        <v>63</v>
      </c>
      <c r="AO75" s="236">
        <f t="shared" si="54"/>
        <v>10610209857723</v>
      </c>
      <c r="AP75" s="241"/>
      <c r="AQ75" s="236" t="e">
        <f t="shared" si="51"/>
        <v>#N/A</v>
      </c>
    </row>
    <row r="76" spans="1:43" ht="21" customHeight="1" thickBot="1" x14ac:dyDescent="0.3">
      <c r="A76" s="259">
        <v>64</v>
      </c>
      <c r="B76" s="263"/>
      <c r="C76" s="162"/>
      <c r="D76" s="161"/>
      <c r="E76" s="161"/>
      <c r="F76" s="258" t="s">
        <v>142</v>
      </c>
      <c r="G76" s="257" t="str">
        <f t="shared" si="43"/>
        <v/>
      </c>
      <c r="H76" s="262" t="str">
        <f t="shared" si="44"/>
        <v/>
      </c>
      <c r="I76" s="255" t="str">
        <f t="shared" si="29"/>
        <v/>
      </c>
      <c r="J76" s="254">
        <f t="shared" si="30"/>
        <v>0</v>
      </c>
      <c r="K76" s="261"/>
      <c r="L76" s="252" t="s">
        <v>146</v>
      </c>
      <c r="M76" s="231"/>
      <c r="N76" s="251">
        <v>0</v>
      </c>
      <c r="O76" s="260" t="str">
        <f t="shared" si="31"/>
        <v/>
      </c>
      <c r="P76" s="250" t="str">
        <f t="shared" si="45"/>
        <v/>
      </c>
      <c r="Q76" s="250" t="str">
        <f t="shared" si="32"/>
        <v/>
      </c>
      <c r="R76" s="248" t="str">
        <f t="shared" si="56"/>
        <v/>
      </c>
      <c r="S76" s="248" t="str">
        <f t="shared" si="33"/>
        <v/>
      </c>
      <c r="T76" s="260" t="str">
        <f t="shared" si="46"/>
        <v/>
      </c>
      <c r="U76" s="248" t="str">
        <f t="shared" si="47"/>
        <v/>
      </c>
      <c r="V76" s="247" t="str">
        <f t="shared" si="34"/>
        <v/>
      </c>
      <c r="W76" s="246" t="str">
        <f>IF(AB76="","",IF(SUM($AB$13:AB76&gt;$G$8),"JOB DONE",IF(SUM($AB$13:AB76&lt;=$M$9),"STOP","")))</f>
        <v/>
      </c>
      <c r="X76" s="245">
        <f t="shared" si="48"/>
        <v>0</v>
      </c>
      <c r="Y76" s="244">
        <f t="shared" si="49"/>
        <v>0</v>
      </c>
      <c r="Z76" s="241">
        <f t="shared" si="50"/>
        <v>0</v>
      </c>
      <c r="AA76" s="241">
        <f t="shared" si="35"/>
        <v>0</v>
      </c>
      <c r="AB76" s="241" t="str">
        <f>IF(O76="","",SUM($AA$13:AA76))</f>
        <v/>
      </c>
      <c r="AC76" s="243">
        <f t="shared" si="52"/>
        <v>64</v>
      </c>
      <c r="AD76" s="243">
        <f t="shared" si="55"/>
        <v>64</v>
      </c>
      <c r="AE76" s="236">
        <f t="shared" si="36"/>
        <v>0</v>
      </c>
      <c r="AF76" s="236" t="str">
        <f t="shared" si="53"/>
        <v/>
      </c>
      <c r="AG76" s="236" t="str">
        <f t="shared" si="37"/>
        <v>WIN</v>
      </c>
      <c r="AH76" s="241" t="str">
        <f t="shared" si="38"/>
        <v/>
      </c>
      <c r="AI76" s="241" t="str">
        <f t="shared" si="39"/>
        <v/>
      </c>
      <c r="AJ76" s="241">
        <f t="shared" si="40"/>
        <v>0</v>
      </c>
      <c r="AK76" s="237" t="str">
        <f t="shared" si="41"/>
        <v>N</v>
      </c>
      <c r="AL76" s="243">
        <f t="shared" si="42"/>
        <v>1</v>
      </c>
      <c r="AM76" s="242"/>
      <c r="AN76" s="236">
        <v>64</v>
      </c>
      <c r="AO76" s="236">
        <f t="shared" si="54"/>
        <v>17167680177565</v>
      </c>
      <c r="AP76" s="241"/>
      <c r="AQ76" s="236" t="e">
        <f t="shared" si="51"/>
        <v>#N/A</v>
      </c>
    </row>
    <row r="77" spans="1:43" ht="21" customHeight="1" thickBot="1" x14ac:dyDescent="0.3">
      <c r="A77" s="259">
        <v>65</v>
      </c>
      <c r="B77" s="263"/>
      <c r="C77" s="162"/>
      <c r="D77" s="161"/>
      <c r="E77" s="161"/>
      <c r="F77" s="258" t="s">
        <v>142</v>
      </c>
      <c r="G77" s="257" t="str">
        <f t="shared" si="43"/>
        <v/>
      </c>
      <c r="H77" s="262" t="str">
        <f t="shared" si="44"/>
        <v/>
      </c>
      <c r="I77" s="255" t="str">
        <f t="shared" ref="I77:I108" si="57">IF(G77="","",IF(F77="WIN",H77,IF(F77="SPLIT",H77/$AH$3*$L$4,IF(F77="MULTI",H77/2,""))))</f>
        <v/>
      </c>
      <c r="J77" s="254">
        <f t="shared" ref="J77:J108" si="58">IF(F77="","",IF(F77="WIN",0,IF(AND(F77="WIN",G77=2),"",IF(F77="SPLIT",H77/$AH$3*$M$4,IF(F77="MULTI",H77/2,0)))))</f>
        <v>0</v>
      </c>
      <c r="K77" s="261"/>
      <c r="L77" s="252" t="s">
        <v>146</v>
      </c>
      <c r="M77" s="231"/>
      <c r="N77" s="251">
        <v>0</v>
      </c>
      <c r="O77" s="260" t="str">
        <f t="shared" ref="O77:O108" si="59">IF(AJ77=0,"",AJ77)</f>
        <v/>
      </c>
      <c r="P77" s="250" t="str">
        <f t="shared" si="45"/>
        <v/>
      </c>
      <c r="Q77" s="250" t="str">
        <f t="shared" ref="Q77:Q108" si="60">IF(K77="Win",0,IF(K77="Debit",P77,""))</f>
        <v/>
      </c>
      <c r="R77" s="248" t="str">
        <f t="shared" si="56"/>
        <v/>
      </c>
      <c r="S77" s="248" t="str">
        <f t="shared" ref="S77:S108" si="61">IF(K77="win",R77-P77,IF(K77="debit",0,""))</f>
        <v/>
      </c>
      <c r="T77" s="260" t="str">
        <f t="shared" si="46"/>
        <v/>
      </c>
      <c r="U77" s="248" t="str">
        <f t="shared" si="47"/>
        <v/>
      </c>
      <c r="V77" s="247" t="str">
        <f t="shared" ref="V77:V108" si="62">IF(U77="","",IF(AND(K77="win",G77=1),1,IF(AND(K77="win",U77&lt;=T77),U77+1,IF(AND(K77="win",U77&gt;T77),T77+1,IF(K77="debit",G77+1,"")))))</f>
        <v/>
      </c>
      <c r="W77" s="246" t="str">
        <f>IF(AB77="","",IF(SUM($AB$13:AB77&gt;$G$8),"JOB DONE",IF(SUM($AB$13:AB77&lt;=$M$9),"STOP","")))</f>
        <v/>
      </c>
      <c r="X77" s="245">
        <f t="shared" si="48"/>
        <v>0</v>
      </c>
      <c r="Y77" s="244">
        <f t="shared" si="49"/>
        <v>0</v>
      </c>
      <c r="Z77" s="241">
        <f t="shared" si="50"/>
        <v>0</v>
      </c>
      <c r="AA77" s="241">
        <f t="shared" ref="AA77:AA108" si="63">SUM(AH77:AI77)</f>
        <v>0</v>
      </c>
      <c r="AB77" s="241" t="str">
        <f>IF(O77="","",SUM($AA$13:AA77))</f>
        <v/>
      </c>
      <c r="AC77" s="243">
        <f t="shared" si="52"/>
        <v>65</v>
      </c>
      <c r="AD77" s="243">
        <f t="shared" si="55"/>
        <v>65</v>
      </c>
      <c r="AE77" s="236">
        <f t="shared" ref="AE77:AE108" si="64">IF(AND(AC77&lt;$AH$3,F77="Split"),$AH$3,0)</f>
        <v>0</v>
      </c>
      <c r="AF77" s="236" t="str">
        <f t="shared" si="53"/>
        <v/>
      </c>
      <c r="AG77" s="236" t="str">
        <f t="shared" ref="AG77:AG108" si="65">IF(OR(F77="Win",F77="Split",F77="Multi"),F77,"")</f>
        <v>WIN</v>
      </c>
      <c r="AH77" s="241" t="str">
        <f t="shared" ref="AH77:AH108" si="66">IFERROR(IF(OR(M77="",N77=""),"",(IF(K77="NB",0,IF(K77="WIN",(I77*M77)-I77,0-I77)))),"")</f>
        <v/>
      </c>
      <c r="AI77" s="241" t="str">
        <f t="shared" ref="AI77:AI108" si="67">IFERROR(IF(OR(M77="",N77=""),"",IF(L77="NB",0,IF(L77="WIN",(J77*N77)-J77,0-J77))),"")</f>
        <v/>
      </c>
      <c r="AJ77" s="241">
        <f t="shared" ref="AJ77:AJ108" si="68">SUM(AH77:AI77)</f>
        <v>0</v>
      </c>
      <c r="AK77" s="237" t="str">
        <f t="shared" ref="AK77:AK108" si="69">IF(AJ77&gt;0,"Y","N")</f>
        <v>N</v>
      </c>
      <c r="AL77" s="243">
        <f t="shared" ref="AL77:AL108" si="70">IF(AK77="N",1,IF(AND(AK77="y",AG77="WIN",M77&gt;=$K$5),0-$M$5,IF(AND(AK77="y",AG77="WIN",M77&gt;=$J$6,M77&lt;=$K$6),0-$M$6,IF(AND(AK77="y",AG77="WIN",M77&lt;=$K$7),0,IF(AND(AK77="y",AG77="Split"),0-$M$5,IF(AND(AK77="y",AG77="MULTI"),0-$M$6,0))))))</f>
        <v>1</v>
      </c>
      <c r="AM77" s="242"/>
      <c r="AN77" s="236">
        <v>65</v>
      </c>
      <c r="AO77" s="236">
        <f t="shared" si="54"/>
        <v>27777890035288</v>
      </c>
      <c r="AP77" s="241"/>
      <c r="AQ77" s="236" t="e">
        <f t="shared" si="51"/>
        <v>#N/A</v>
      </c>
    </row>
    <row r="78" spans="1:43" ht="21" customHeight="1" thickBot="1" x14ac:dyDescent="0.3">
      <c r="A78" s="259">
        <v>66</v>
      </c>
      <c r="B78" s="263"/>
      <c r="C78" s="162"/>
      <c r="D78" s="161"/>
      <c r="E78" s="161"/>
      <c r="F78" s="258" t="s">
        <v>142</v>
      </c>
      <c r="G78" s="257" t="str">
        <f t="shared" ref="G78:G114" si="71">IF(OR(W77="Job Done",W77="Stop"),W77,IF(V77="","",V77))</f>
        <v/>
      </c>
      <c r="H78" s="262" t="str">
        <f t="shared" ref="H78:H109" si="72">IF(OR(G78="JOB DONE",G78="STOP"),"",IF(G78="","",IF(G78&gt;0,$G$6*G78,"")))</f>
        <v/>
      </c>
      <c r="I78" s="255" t="str">
        <f t="shared" si="57"/>
        <v/>
      </c>
      <c r="J78" s="254">
        <f t="shared" si="58"/>
        <v>0</v>
      </c>
      <c r="K78" s="261"/>
      <c r="L78" s="252" t="s">
        <v>146</v>
      </c>
      <c r="M78" s="231"/>
      <c r="N78" s="251">
        <v>0</v>
      </c>
      <c r="O78" s="260" t="str">
        <f t="shared" si="59"/>
        <v/>
      </c>
      <c r="P78" s="250" t="str">
        <f t="shared" ref="P78:P114" si="73">G78</f>
        <v/>
      </c>
      <c r="Q78" s="250" t="str">
        <f t="shared" si="60"/>
        <v/>
      </c>
      <c r="R78" s="248" t="str">
        <f t="shared" si="56"/>
        <v/>
      </c>
      <c r="S78" s="248" t="str">
        <f t="shared" si="61"/>
        <v/>
      </c>
      <c r="T78" s="260" t="str">
        <f t="shared" ref="T78:T109" si="74">IF(Q78="","",IF(Q78=0,T77-(S78-1),IF(Q78&gt;0,T77+(Q78+1),"")))</f>
        <v/>
      </c>
      <c r="U78" s="248" t="str">
        <f t="shared" ref="U78:U109" si="75">IF(T78&lt;0,T77+1,IF(T78=0,T77+1,IF(T77&lt;=0,1,IF(AND(K77="win",T78&gt;0,T77&gt;U77),U77+1,IF(AND(K77="win",T78&gt;0,T77&lt;U77),T77+1,IF(AND(K77="win",T78&gt;0,T77=U77),U77+1,IF(K77="debit",U77+1,"")))))))</f>
        <v/>
      </c>
      <c r="V78" s="247" t="str">
        <f t="shared" si="62"/>
        <v/>
      </c>
      <c r="W78" s="246" t="str">
        <f>IF(AB78="","",IF(SUM($AB$13:AB78&gt;$G$8),"JOB DONE",IF(SUM($AB$13:AB78&lt;=$M$9),"STOP","")))</f>
        <v/>
      </c>
      <c r="X78" s="245">
        <f t="shared" ref="X78:X109" si="76">IF(W78="JOB DONE",1,IF(W78="STOP",2,0))</f>
        <v>0</v>
      </c>
      <c r="Y78" s="244">
        <f t="shared" ref="Y78:Y114" si="77">IF(O78="",0,O78/$G$8)</f>
        <v>0</v>
      </c>
      <c r="Z78" s="241">
        <f t="shared" ref="Z78:Z109" si="78">SUM(Y77+Y78)</f>
        <v>0</v>
      </c>
      <c r="AA78" s="241">
        <f t="shared" si="63"/>
        <v>0</v>
      </c>
      <c r="AB78" s="241" t="str">
        <f>IF(O78="","",SUM($AA$13:AA78))</f>
        <v/>
      </c>
      <c r="AC78" s="243">
        <f t="shared" si="52"/>
        <v>66</v>
      </c>
      <c r="AD78" s="243">
        <f t="shared" si="55"/>
        <v>66</v>
      </c>
      <c r="AE78" s="236">
        <f t="shared" si="64"/>
        <v>0</v>
      </c>
      <c r="AF78" s="236" t="str">
        <f t="shared" si="53"/>
        <v/>
      </c>
      <c r="AG78" s="236" t="str">
        <f t="shared" si="65"/>
        <v>WIN</v>
      </c>
      <c r="AH78" s="241" t="str">
        <f t="shared" si="66"/>
        <v/>
      </c>
      <c r="AI78" s="241" t="str">
        <f t="shared" si="67"/>
        <v/>
      </c>
      <c r="AJ78" s="241">
        <f t="shared" si="68"/>
        <v>0</v>
      </c>
      <c r="AK78" s="237" t="str">
        <f t="shared" si="69"/>
        <v>N</v>
      </c>
      <c r="AL78" s="243">
        <f t="shared" si="70"/>
        <v>1</v>
      </c>
      <c r="AM78" s="242"/>
      <c r="AN78" s="236">
        <v>66</v>
      </c>
      <c r="AO78" s="236">
        <f t="shared" si="54"/>
        <v>44945570212853</v>
      </c>
      <c r="AP78" s="241"/>
      <c r="AQ78" s="236" t="e">
        <f t="shared" ref="AQ78:AQ114" si="79">VLOOKUP(AC78,$AN$13:$AO$27,2,FALSE)</f>
        <v>#N/A</v>
      </c>
    </row>
    <row r="79" spans="1:43" ht="21" customHeight="1" thickBot="1" x14ac:dyDescent="0.3">
      <c r="A79" s="259">
        <v>67</v>
      </c>
      <c r="B79" s="263"/>
      <c r="C79" s="162"/>
      <c r="D79" s="161"/>
      <c r="E79" s="161"/>
      <c r="F79" s="258" t="s">
        <v>142</v>
      </c>
      <c r="G79" s="257" t="str">
        <f t="shared" si="71"/>
        <v/>
      </c>
      <c r="H79" s="262" t="str">
        <f t="shared" si="72"/>
        <v/>
      </c>
      <c r="I79" s="255" t="str">
        <f t="shared" si="57"/>
        <v/>
      </c>
      <c r="J79" s="254">
        <f t="shared" si="58"/>
        <v>0</v>
      </c>
      <c r="K79" s="261"/>
      <c r="L79" s="252" t="s">
        <v>146</v>
      </c>
      <c r="M79" s="231"/>
      <c r="N79" s="251">
        <v>0</v>
      </c>
      <c r="O79" s="260" t="str">
        <f t="shared" si="59"/>
        <v/>
      </c>
      <c r="P79" s="250" t="str">
        <f t="shared" si="73"/>
        <v/>
      </c>
      <c r="Q79" s="250" t="str">
        <f t="shared" si="60"/>
        <v/>
      </c>
      <c r="R79" s="248" t="str">
        <f t="shared" si="56"/>
        <v/>
      </c>
      <c r="S79" s="248" t="str">
        <f t="shared" si="61"/>
        <v/>
      </c>
      <c r="T79" s="260" t="str">
        <f t="shared" si="74"/>
        <v/>
      </c>
      <c r="U79" s="248" t="str">
        <f t="shared" si="75"/>
        <v/>
      </c>
      <c r="V79" s="247" t="str">
        <f t="shared" si="62"/>
        <v/>
      </c>
      <c r="W79" s="246" t="str">
        <f>IF(AB79="","",IF(SUM($AB$13:AB79&gt;$G$8),"JOB DONE",IF(SUM($AB$13:AB79&lt;=$M$9),"STOP","")))</f>
        <v/>
      </c>
      <c r="X79" s="245">
        <f t="shared" si="76"/>
        <v>0</v>
      </c>
      <c r="Y79" s="244">
        <f t="shared" si="77"/>
        <v>0</v>
      </c>
      <c r="Z79" s="241">
        <f t="shared" si="78"/>
        <v>0</v>
      </c>
      <c r="AA79" s="241">
        <f t="shared" si="63"/>
        <v>0</v>
      </c>
      <c r="AB79" s="241" t="str">
        <f>IF(O79="","",SUM($AA$13:AA79))</f>
        <v/>
      </c>
      <c r="AC79" s="243">
        <f t="shared" ref="AC79:AC114" si="80">IF(SUM(AD78+AL78)&lt;$K$3,$K$3,IF(AD78=$AH$3,AD78+AL78,AC78+AL78))</f>
        <v>67</v>
      </c>
      <c r="AD79" s="243">
        <f t="shared" si="55"/>
        <v>67</v>
      </c>
      <c r="AE79" s="236">
        <f t="shared" si="64"/>
        <v>0</v>
      </c>
      <c r="AF79" s="236" t="str">
        <f t="shared" ref="AF79:AF114" si="81">IF(AND(AD78=$K$8,AD79&gt;$K$8),1,"")</f>
        <v/>
      </c>
      <c r="AG79" s="236" t="str">
        <f t="shared" si="65"/>
        <v>WIN</v>
      </c>
      <c r="AH79" s="241" t="str">
        <f t="shared" si="66"/>
        <v/>
      </c>
      <c r="AI79" s="241" t="str">
        <f t="shared" si="67"/>
        <v/>
      </c>
      <c r="AJ79" s="241">
        <f t="shared" si="68"/>
        <v>0</v>
      </c>
      <c r="AK79" s="237" t="str">
        <f t="shared" si="69"/>
        <v>N</v>
      </c>
      <c r="AL79" s="243">
        <f t="shared" si="70"/>
        <v>1</v>
      </c>
      <c r="AM79" s="242"/>
      <c r="AN79" s="236">
        <v>67</v>
      </c>
      <c r="AO79" s="236">
        <f t="shared" ref="AO79:AO110" si="82">AO77+AO78</f>
        <v>72723460248141</v>
      </c>
      <c r="AP79" s="241"/>
      <c r="AQ79" s="236" t="e">
        <f t="shared" si="79"/>
        <v>#N/A</v>
      </c>
    </row>
    <row r="80" spans="1:43" ht="21" customHeight="1" thickBot="1" x14ac:dyDescent="0.3">
      <c r="A80" s="259">
        <v>68</v>
      </c>
      <c r="B80" s="263"/>
      <c r="C80" s="162"/>
      <c r="D80" s="161"/>
      <c r="E80" s="161"/>
      <c r="F80" s="258" t="s">
        <v>142</v>
      </c>
      <c r="G80" s="257" t="str">
        <f t="shared" si="71"/>
        <v/>
      </c>
      <c r="H80" s="262" t="str">
        <f t="shared" si="72"/>
        <v/>
      </c>
      <c r="I80" s="255" t="str">
        <f t="shared" si="57"/>
        <v/>
      </c>
      <c r="J80" s="254">
        <f t="shared" si="58"/>
        <v>0</v>
      </c>
      <c r="K80" s="261"/>
      <c r="L80" s="252" t="s">
        <v>146</v>
      </c>
      <c r="M80" s="231"/>
      <c r="N80" s="251">
        <v>0</v>
      </c>
      <c r="O80" s="260" t="str">
        <f t="shared" si="59"/>
        <v/>
      </c>
      <c r="P80" s="250" t="str">
        <f t="shared" si="73"/>
        <v/>
      </c>
      <c r="Q80" s="250" t="str">
        <f t="shared" si="60"/>
        <v/>
      </c>
      <c r="R80" s="248" t="str">
        <f t="shared" si="56"/>
        <v/>
      </c>
      <c r="S80" s="248" t="str">
        <f t="shared" si="61"/>
        <v/>
      </c>
      <c r="T80" s="260" t="str">
        <f t="shared" si="74"/>
        <v/>
      </c>
      <c r="U80" s="248" t="str">
        <f t="shared" si="75"/>
        <v/>
      </c>
      <c r="V80" s="247" t="str">
        <f t="shared" si="62"/>
        <v/>
      </c>
      <c r="W80" s="246" t="str">
        <f>IF(AB80="","",IF(SUM($AB$13:AB80&gt;$G$8),"JOB DONE",IF(SUM($AB$13:AB80&lt;=$M$9),"STOP","")))</f>
        <v/>
      </c>
      <c r="X80" s="245">
        <f t="shared" si="76"/>
        <v>0</v>
      </c>
      <c r="Y80" s="244">
        <f t="shared" si="77"/>
        <v>0</v>
      </c>
      <c r="Z80" s="241">
        <f t="shared" si="78"/>
        <v>0</v>
      </c>
      <c r="AA80" s="241">
        <f t="shared" si="63"/>
        <v>0</v>
      </c>
      <c r="AB80" s="241" t="str">
        <f>IF(O80="","",SUM($AA$13:AA80))</f>
        <v/>
      </c>
      <c r="AC80" s="243">
        <f t="shared" si="80"/>
        <v>68</v>
      </c>
      <c r="AD80" s="243">
        <f t="shared" si="55"/>
        <v>68</v>
      </c>
      <c r="AE80" s="236">
        <f t="shared" si="64"/>
        <v>0</v>
      </c>
      <c r="AF80" s="236" t="str">
        <f t="shared" si="81"/>
        <v/>
      </c>
      <c r="AG80" s="236" t="str">
        <f t="shared" si="65"/>
        <v>WIN</v>
      </c>
      <c r="AH80" s="241" t="str">
        <f t="shared" si="66"/>
        <v/>
      </c>
      <c r="AI80" s="241" t="str">
        <f t="shared" si="67"/>
        <v/>
      </c>
      <c r="AJ80" s="241">
        <f t="shared" si="68"/>
        <v>0</v>
      </c>
      <c r="AK80" s="237" t="str">
        <f t="shared" si="69"/>
        <v>N</v>
      </c>
      <c r="AL80" s="243">
        <f t="shared" si="70"/>
        <v>1</v>
      </c>
      <c r="AM80" s="242"/>
      <c r="AN80" s="236">
        <v>68</v>
      </c>
      <c r="AO80" s="236">
        <f t="shared" si="82"/>
        <v>117669030460994</v>
      </c>
      <c r="AP80" s="241"/>
      <c r="AQ80" s="236" t="e">
        <f t="shared" si="79"/>
        <v>#N/A</v>
      </c>
    </row>
    <row r="81" spans="1:43" ht="21" customHeight="1" thickBot="1" x14ac:dyDescent="0.3">
      <c r="A81" s="259">
        <v>69</v>
      </c>
      <c r="B81" s="263"/>
      <c r="C81" s="162"/>
      <c r="D81" s="161"/>
      <c r="E81" s="161"/>
      <c r="F81" s="258" t="s">
        <v>142</v>
      </c>
      <c r="G81" s="257" t="str">
        <f t="shared" si="71"/>
        <v/>
      </c>
      <c r="H81" s="262" t="str">
        <f t="shared" si="72"/>
        <v/>
      </c>
      <c r="I81" s="255" t="str">
        <f t="shared" si="57"/>
        <v/>
      </c>
      <c r="J81" s="254">
        <f t="shared" si="58"/>
        <v>0</v>
      </c>
      <c r="K81" s="261"/>
      <c r="L81" s="252" t="s">
        <v>146</v>
      </c>
      <c r="M81" s="231"/>
      <c r="N81" s="251">
        <v>0</v>
      </c>
      <c r="O81" s="260" t="str">
        <f t="shared" si="59"/>
        <v/>
      </c>
      <c r="P81" s="250" t="str">
        <f t="shared" si="73"/>
        <v/>
      </c>
      <c r="Q81" s="250" t="str">
        <f t="shared" si="60"/>
        <v/>
      </c>
      <c r="R81" s="248" t="str">
        <f t="shared" si="56"/>
        <v/>
      </c>
      <c r="S81" s="248" t="str">
        <f t="shared" si="61"/>
        <v/>
      </c>
      <c r="T81" s="260" t="str">
        <f t="shared" si="74"/>
        <v/>
      </c>
      <c r="U81" s="248" t="str">
        <f t="shared" si="75"/>
        <v/>
      </c>
      <c r="V81" s="247" t="str">
        <f t="shared" si="62"/>
        <v/>
      </c>
      <c r="W81" s="246" t="str">
        <f>IF(AB81="","",IF(SUM($AB$13:AB81&gt;$G$8),"JOB DONE",IF(SUM($AB$13:AB81&lt;=$M$9),"STOP","")))</f>
        <v/>
      </c>
      <c r="X81" s="245">
        <f t="shared" si="76"/>
        <v>0</v>
      </c>
      <c r="Y81" s="244">
        <f t="shared" si="77"/>
        <v>0</v>
      </c>
      <c r="Z81" s="241">
        <f t="shared" si="78"/>
        <v>0</v>
      </c>
      <c r="AA81" s="241">
        <f t="shared" si="63"/>
        <v>0</v>
      </c>
      <c r="AB81" s="241" t="str">
        <f>IF(O81="","",SUM($AA$13:AA81))</f>
        <v/>
      </c>
      <c r="AC81" s="243">
        <f t="shared" si="80"/>
        <v>69</v>
      </c>
      <c r="AD81" s="243">
        <f t="shared" si="55"/>
        <v>69</v>
      </c>
      <c r="AE81" s="236">
        <f t="shared" si="64"/>
        <v>0</v>
      </c>
      <c r="AF81" s="236" t="str">
        <f t="shared" si="81"/>
        <v/>
      </c>
      <c r="AG81" s="236" t="str">
        <f t="shared" si="65"/>
        <v>WIN</v>
      </c>
      <c r="AH81" s="241" t="str">
        <f t="shared" si="66"/>
        <v/>
      </c>
      <c r="AI81" s="241" t="str">
        <f t="shared" si="67"/>
        <v/>
      </c>
      <c r="AJ81" s="241">
        <f t="shared" si="68"/>
        <v>0</v>
      </c>
      <c r="AK81" s="237" t="str">
        <f t="shared" si="69"/>
        <v>N</v>
      </c>
      <c r="AL81" s="243">
        <f t="shared" si="70"/>
        <v>1</v>
      </c>
      <c r="AM81" s="242"/>
      <c r="AN81" s="236">
        <v>69</v>
      </c>
      <c r="AO81" s="236">
        <f t="shared" si="82"/>
        <v>190392490709135</v>
      </c>
      <c r="AP81" s="241"/>
      <c r="AQ81" s="236" t="e">
        <f t="shared" si="79"/>
        <v>#N/A</v>
      </c>
    </row>
    <row r="82" spans="1:43" ht="21" customHeight="1" thickBot="1" x14ac:dyDescent="0.3">
      <c r="A82" s="259">
        <v>70</v>
      </c>
      <c r="B82" s="263"/>
      <c r="C82" s="162"/>
      <c r="D82" s="161"/>
      <c r="E82" s="161"/>
      <c r="F82" s="258" t="s">
        <v>142</v>
      </c>
      <c r="G82" s="257" t="str">
        <f t="shared" si="71"/>
        <v/>
      </c>
      <c r="H82" s="262" t="str">
        <f t="shared" si="72"/>
        <v/>
      </c>
      <c r="I82" s="255" t="str">
        <f t="shared" si="57"/>
        <v/>
      </c>
      <c r="J82" s="254">
        <f t="shared" si="58"/>
        <v>0</v>
      </c>
      <c r="K82" s="261"/>
      <c r="L82" s="252" t="s">
        <v>146</v>
      </c>
      <c r="M82" s="231"/>
      <c r="N82" s="251">
        <v>0</v>
      </c>
      <c r="O82" s="260" t="str">
        <f t="shared" si="59"/>
        <v/>
      </c>
      <c r="P82" s="250" t="str">
        <f t="shared" si="73"/>
        <v/>
      </c>
      <c r="Q82" s="250" t="str">
        <f t="shared" si="60"/>
        <v/>
      </c>
      <c r="R82" s="248" t="str">
        <f t="shared" si="56"/>
        <v/>
      </c>
      <c r="S82" s="248" t="str">
        <f t="shared" si="61"/>
        <v/>
      </c>
      <c r="T82" s="260" t="str">
        <f t="shared" si="74"/>
        <v/>
      </c>
      <c r="U82" s="248" t="str">
        <f t="shared" si="75"/>
        <v/>
      </c>
      <c r="V82" s="247" t="str">
        <f t="shared" si="62"/>
        <v/>
      </c>
      <c r="W82" s="246" t="str">
        <f>IF(AB82="","",IF(SUM($AB$13:AB82&gt;$G$8),"JOB DONE",IF(SUM($AB$13:AB82&lt;=$M$9),"STOP","")))</f>
        <v/>
      </c>
      <c r="X82" s="245">
        <f t="shared" si="76"/>
        <v>0</v>
      </c>
      <c r="Y82" s="244">
        <f t="shared" si="77"/>
        <v>0</v>
      </c>
      <c r="Z82" s="241">
        <f t="shared" si="78"/>
        <v>0</v>
      </c>
      <c r="AA82" s="241">
        <f t="shared" si="63"/>
        <v>0</v>
      </c>
      <c r="AB82" s="241" t="str">
        <f>IF(O82="","",SUM($AA$13:AA82))</f>
        <v/>
      </c>
      <c r="AC82" s="243">
        <f t="shared" si="80"/>
        <v>70</v>
      </c>
      <c r="AD82" s="243">
        <f t="shared" si="55"/>
        <v>70</v>
      </c>
      <c r="AE82" s="236">
        <f t="shared" si="64"/>
        <v>0</v>
      </c>
      <c r="AF82" s="236" t="str">
        <f t="shared" si="81"/>
        <v/>
      </c>
      <c r="AG82" s="236" t="str">
        <f t="shared" si="65"/>
        <v>WIN</v>
      </c>
      <c r="AH82" s="241" t="str">
        <f t="shared" si="66"/>
        <v/>
      </c>
      <c r="AI82" s="241" t="str">
        <f t="shared" si="67"/>
        <v/>
      </c>
      <c r="AJ82" s="241">
        <f t="shared" si="68"/>
        <v>0</v>
      </c>
      <c r="AK82" s="237" t="str">
        <f t="shared" si="69"/>
        <v>N</v>
      </c>
      <c r="AL82" s="243">
        <f t="shared" si="70"/>
        <v>1</v>
      </c>
      <c r="AM82" s="242"/>
      <c r="AN82" s="236">
        <v>70</v>
      </c>
      <c r="AO82" s="236">
        <f t="shared" si="82"/>
        <v>308061521170129</v>
      </c>
      <c r="AP82" s="241"/>
      <c r="AQ82" s="236" t="e">
        <f t="shared" si="79"/>
        <v>#N/A</v>
      </c>
    </row>
    <row r="83" spans="1:43" ht="21" customHeight="1" thickBot="1" x14ac:dyDescent="0.3">
      <c r="A83" s="259">
        <v>71</v>
      </c>
      <c r="B83" s="263"/>
      <c r="C83" s="162"/>
      <c r="D83" s="161"/>
      <c r="E83" s="161"/>
      <c r="F83" s="258" t="s">
        <v>142</v>
      </c>
      <c r="G83" s="257" t="str">
        <f t="shared" si="71"/>
        <v/>
      </c>
      <c r="H83" s="262" t="str">
        <f t="shared" si="72"/>
        <v/>
      </c>
      <c r="I83" s="255" t="str">
        <f t="shared" si="57"/>
        <v/>
      </c>
      <c r="J83" s="254">
        <f t="shared" si="58"/>
        <v>0</v>
      </c>
      <c r="K83" s="261"/>
      <c r="L83" s="252" t="s">
        <v>146</v>
      </c>
      <c r="M83" s="231"/>
      <c r="N83" s="251">
        <v>0</v>
      </c>
      <c r="O83" s="260" t="str">
        <f t="shared" si="59"/>
        <v/>
      </c>
      <c r="P83" s="250" t="str">
        <f t="shared" si="73"/>
        <v/>
      </c>
      <c r="Q83" s="250" t="str">
        <f t="shared" si="60"/>
        <v/>
      </c>
      <c r="R83" s="248" t="str">
        <f t="shared" si="56"/>
        <v/>
      </c>
      <c r="S83" s="248" t="str">
        <f t="shared" si="61"/>
        <v/>
      </c>
      <c r="T83" s="260" t="str">
        <f t="shared" si="74"/>
        <v/>
      </c>
      <c r="U83" s="248" t="str">
        <f t="shared" si="75"/>
        <v/>
      </c>
      <c r="V83" s="247" t="str">
        <f t="shared" si="62"/>
        <v/>
      </c>
      <c r="W83" s="246" t="str">
        <f>IF(AB83="","",IF(SUM($AB$13:AB83&gt;$G$8),"JOB DONE",IF(SUM($AB$13:AB83&lt;=$M$9),"STOP","")))</f>
        <v/>
      </c>
      <c r="X83" s="245">
        <f t="shared" si="76"/>
        <v>0</v>
      </c>
      <c r="Y83" s="244">
        <f t="shared" si="77"/>
        <v>0</v>
      </c>
      <c r="Z83" s="241">
        <f t="shared" si="78"/>
        <v>0</v>
      </c>
      <c r="AA83" s="241">
        <f t="shared" si="63"/>
        <v>0</v>
      </c>
      <c r="AB83" s="241" t="str">
        <f>IF(O83="","",SUM($AA$13:AA83))</f>
        <v/>
      </c>
      <c r="AC83" s="243">
        <f t="shared" si="80"/>
        <v>71</v>
      </c>
      <c r="AD83" s="243">
        <f t="shared" ref="AD83:AD114" si="83">IF(AND(AC83&lt;$K$3,AG83="WIN"),$K$3,IF(AND(AC83&lt;$AH$3,AG83="SPLIT"),$AH$3,IF(AC83&lt;$K$3,$K$3,AC83)))</f>
        <v>71</v>
      </c>
      <c r="AE83" s="236">
        <f t="shared" si="64"/>
        <v>0</v>
      </c>
      <c r="AF83" s="236" t="str">
        <f t="shared" si="81"/>
        <v/>
      </c>
      <c r="AG83" s="236" t="str">
        <f t="shared" si="65"/>
        <v>WIN</v>
      </c>
      <c r="AH83" s="241" t="str">
        <f t="shared" si="66"/>
        <v/>
      </c>
      <c r="AI83" s="241" t="str">
        <f t="shared" si="67"/>
        <v/>
      </c>
      <c r="AJ83" s="241">
        <f t="shared" si="68"/>
        <v>0</v>
      </c>
      <c r="AK83" s="237" t="str">
        <f t="shared" si="69"/>
        <v>N</v>
      </c>
      <c r="AL83" s="243">
        <f t="shared" si="70"/>
        <v>1</v>
      </c>
      <c r="AM83" s="242"/>
      <c r="AN83" s="236">
        <v>71</v>
      </c>
      <c r="AO83" s="236">
        <f t="shared" si="82"/>
        <v>498454011879264</v>
      </c>
      <c r="AP83" s="241"/>
      <c r="AQ83" s="236" t="e">
        <f t="shared" si="79"/>
        <v>#N/A</v>
      </c>
    </row>
    <row r="84" spans="1:43" ht="21" customHeight="1" thickBot="1" x14ac:dyDescent="0.3">
      <c r="A84" s="259">
        <v>72</v>
      </c>
      <c r="B84" s="263"/>
      <c r="C84" s="162"/>
      <c r="D84" s="161"/>
      <c r="E84" s="161"/>
      <c r="F84" s="258" t="s">
        <v>142</v>
      </c>
      <c r="G84" s="257" t="str">
        <f t="shared" si="71"/>
        <v/>
      </c>
      <c r="H84" s="262" t="str">
        <f t="shared" si="72"/>
        <v/>
      </c>
      <c r="I84" s="255" t="str">
        <f t="shared" si="57"/>
        <v/>
      </c>
      <c r="J84" s="254">
        <f t="shared" si="58"/>
        <v>0</v>
      </c>
      <c r="K84" s="261"/>
      <c r="L84" s="252" t="s">
        <v>146</v>
      </c>
      <c r="M84" s="231"/>
      <c r="N84" s="251">
        <v>0</v>
      </c>
      <c r="O84" s="260" t="str">
        <f t="shared" si="59"/>
        <v/>
      </c>
      <c r="P84" s="250" t="str">
        <f t="shared" si="73"/>
        <v/>
      </c>
      <c r="Q84" s="250" t="str">
        <f t="shared" si="60"/>
        <v/>
      </c>
      <c r="R84" s="248" t="str">
        <f t="shared" si="56"/>
        <v/>
      </c>
      <c r="S84" s="248" t="str">
        <f t="shared" si="61"/>
        <v/>
      </c>
      <c r="T84" s="260" t="str">
        <f t="shared" si="74"/>
        <v/>
      </c>
      <c r="U84" s="248" t="str">
        <f t="shared" si="75"/>
        <v/>
      </c>
      <c r="V84" s="247" t="str">
        <f t="shared" si="62"/>
        <v/>
      </c>
      <c r="W84" s="246" t="str">
        <f>IF(AB84="","",IF(SUM($AB$13:AB84&gt;$G$8),"JOB DONE",IF(SUM($AB$13:AB84&lt;=$M$9),"STOP","")))</f>
        <v/>
      </c>
      <c r="X84" s="245">
        <f t="shared" si="76"/>
        <v>0</v>
      </c>
      <c r="Y84" s="244">
        <f t="shared" si="77"/>
        <v>0</v>
      </c>
      <c r="Z84" s="241">
        <f t="shared" si="78"/>
        <v>0</v>
      </c>
      <c r="AA84" s="241">
        <f t="shared" si="63"/>
        <v>0</v>
      </c>
      <c r="AB84" s="241" t="str">
        <f>IF(O84="","",SUM($AA$13:AA84))</f>
        <v/>
      </c>
      <c r="AC84" s="243">
        <f t="shared" si="80"/>
        <v>72</v>
      </c>
      <c r="AD84" s="243">
        <f t="shared" si="83"/>
        <v>72</v>
      </c>
      <c r="AE84" s="236">
        <f t="shared" si="64"/>
        <v>0</v>
      </c>
      <c r="AF84" s="236" t="str">
        <f t="shared" si="81"/>
        <v/>
      </c>
      <c r="AG84" s="236" t="str">
        <f t="shared" si="65"/>
        <v>WIN</v>
      </c>
      <c r="AH84" s="241" t="str">
        <f t="shared" si="66"/>
        <v/>
      </c>
      <c r="AI84" s="241" t="str">
        <f t="shared" si="67"/>
        <v/>
      </c>
      <c r="AJ84" s="241">
        <f t="shared" si="68"/>
        <v>0</v>
      </c>
      <c r="AK84" s="237" t="str">
        <f t="shared" si="69"/>
        <v>N</v>
      </c>
      <c r="AL84" s="243">
        <f t="shared" si="70"/>
        <v>1</v>
      </c>
      <c r="AM84" s="242"/>
      <c r="AN84" s="236">
        <v>72</v>
      </c>
      <c r="AO84" s="236">
        <f t="shared" si="82"/>
        <v>806515533049393</v>
      </c>
      <c r="AP84" s="241"/>
      <c r="AQ84" s="236" t="e">
        <f t="shared" si="79"/>
        <v>#N/A</v>
      </c>
    </row>
    <row r="85" spans="1:43" ht="21" customHeight="1" thickBot="1" x14ac:dyDescent="0.3">
      <c r="A85" s="259">
        <v>73</v>
      </c>
      <c r="B85" s="263"/>
      <c r="C85" s="162"/>
      <c r="D85" s="161"/>
      <c r="E85" s="161"/>
      <c r="F85" s="258" t="s">
        <v>142</v>
      </c>
      <c r="G85" s="257" t="str">
        <f t="shared" si="71"/>
        <v/>
      </c>
      <c r="H85" s="262" t="str">
        <f t="shared" si="72"/>
        <v/>
      </c>
      <c r="I85" s="255" t="str">
        <f t="shared" si="57"/>
        <v/>
      </c>
      <c r="J85" s="254">
        <f t="shared" si="58"/>
        <v>0</v>
      </c>
      <c r="K85" s="261"/>
      <c r="L85" s="252" t="s">
        <v>146</v>
      </c>
      <c r="M85" s="231"/>
      <c r="N85" s="251">
        <v>0</v>
      </c>
      <c r="O85" s="260" t="str">
        <f t="shared" si="59"/>
        <v/>
      </c>
      <c r="P85" s="250" t="str">
        <f t="shared" si="73"/>
        <v/>
      </c>
      <c r="Q85" s="250" t="str">
        <f t="shared" si="60"/>
        <v/>
      </c>
      <c r="R85" s="248" t="str">
        <f t="shared" si="56"/>
        <v/>
      </c>
      <c r="S85" s="248" t="str">
        <f t="shared" si="61"/>
        <v/>
      </c>
      <c r="T85" s="260" t="str">
        <f t="shared" si="74"/>
        <v/>
      </c>
      <c r="U85" s="248" t="str">
        <f t="shared" si="75"/>
        <v/>
      </c>
      <c r="V85" s="247" t="str">
        <f t="shared" si="62"/>
        <v/>
      </c>
      <c r="W85" s="246" t="str">
        <f>IF(AB85="","",IF(SUM($AB$13:AB85&gt;$G$8),"JOB DONE",IF(SUM($AB$13:AB85&lt;=$M$9),"STOP","")))</f>
        <v/>
      </c>
      <c r="X85" s="245">
        <f t="shared" si="76"/>
        <v>0</v>
      </c>
      <c r="Y85" s="244">
        <f t="shared" si="77"/>
        <v>0</v>
      </c>
      <c r="Z85" s="241">
        <f t="shared" si="78"/>
        <v>0</v>
      </c>
      <c r="AA85" s="241">
        <f t="shared" si="63"/>
        <v>0</v>
      </c>
      <c r="AB85" s="241" t="str">
        <f>IF(O85="","",SUM($AA$13:AA85))</f>
        <v/>
      </c>
      <c r="AC85" s="243">
        <f t="shared" si="80"/>
        <v>73</v>
      </c>
      <c r="AD85" s="243">
        <f t="shared" si="83"/>
        <v>73</v>
      </c>
      <c r="AE85" s="236">
        <f t="shared" si="64"/>
        <v>0</v>
      </c>
      <c r="AF85" s="236" t="str">
        <f t="shared" si="81"/>
        <v/>
      </c>
      <c r="AG85" s="236" t="str">
        <f t="shared" si="65"/>
        <v>WIN</v>
      </c>
      <c r="AH85" s="241" t="str">
        <f t="shared" si="66"/>
        <v/>
      </c>
      <c r="AI85" s="241" t="str">
        <f t="shared" si="67"/>
        <v/>
      </c>
      <c r="AJ85" s="241">
        <f t="shared" si="68"/>
        <v>0</v>
      </c>
      <c r="AK85" s="237" t="str">
        <f t="shared" si="69"/>
        <v>N</v>
      </c>
      <c r="AL85" s="243">
        <f t="shared" si="70"/>
        <v>1</v>
      </c>
      <c r="AM85" s="242"/>
      <c r="AN85" s="236">
        <v>73</v>
      </c>
      <c r="AO85" s="236">
        <f t="shared" si="82"/>
        <v>1304969544928657</v>
      </c>
      <c r="AP85" s="241"/>
      <c r="AQ85" s="236" t="e">
        <f t="shared" si="79"/>
        <v>#N/A</v>
      </c>
    </row>
    <row r="86" spans="1:43" ht="21" customHeight="1" thickBot="1" x14ac:dyDescent="0.3">
      <c r="A86" s="259">
        <v>74</v>
      </c>
      <c r="B86" s="263"/>
      <c r="C86" s="162"/>
      <c r="D86" s="161"/>
      <c r="E86" s="161"/>
      <c r="F86" s="258" t="s">
        <v>142</v>
      </c>
      <c r="G86" s="257" t="str">
        <f t="shared" si="71"/>
        <v/>
      </c>
      <c r="H86" s="262" t="str">
        <f t="shared" si="72"/>
        <v/>
      </c>
      <c r="I86" s="255" t="str">
        <f t="shared" si="57"/>
        <v/>
      </c>
      <c r="J86" s="254">
        <f t="shared" si="58"/>
        <v>0</v>
      </c>
      <c r="K86" s="261"/>
      <c r="L86" s="252" t="s">
        <v>146</v>
      </c>
      <c r="M86" s="231"/>
      <c r="N86" s="251">
        <v>0</v>
      </c>
      <c r="O86" s="260" t="str">
        <f t="shared" si="59"/>
        <v/>
      </c>
      <c r="P86" s="250" t="str">
        <f t="shared" si="73"/>
        <v/>
      </c>
      <c r="Q86" s="250" t="str">
        <f t="shared" si="60"/>
        <v/>
      </c>
      <c r="R86" s="248" t="str">
        <f t="shared" si="56"/>
        <v/>
      </c>
      <c r="S86" s="248" t="str">
        <f t="shared" si="61"/>
        <v/>
      </c>
      <c r="T86" s="260" t="str">
        <f t="shared" si="74"/>
        <v/>
      </c>
      <c r="U86" s="248" t="str">
        <f t="shared" si="75"/>
        <v/>
      </c>
      <c r="V86" s="247" t="str">
        <f t="shared" si="62"/>
        <v/>
      </c>
      <c r="W86" s="246" t="str">
        <f>IF(AB86="","",IF(SUM($AB$13:AB86&gt;$G$8),"JOB DONE",IF(SUM($AB$13:AB86&lt;=$M$9),"STOP","")))</f>
        <v/>
      </c>
      <c r="X86" s="245">
        <f t="shared" si="76"/>
        <v>0</v>
      </c>
      <c r="Y86" s="244">
        <f t="shared" si="77"/>
        <v>0</v>
      </c>
      <c r="Z86" s="241">
        <f t="shared" si="78"/>
        <v>0</v>
      </c>
      <c r="AA86" s="241">
        <f t="shared" si="63"/>
        <v>0</v>
      </c>
      <c r="AB86" s="241" t="str">
        <f>IF(O86="","",SUM($AA$13:AA86))</f>
        <v/>
      </c>
      <c r="AC86" s="243">
        <f t="shared" si="80"/>
        <v>74</v>
      </c>
      <c r="AD86" s="243">
        <f t="shared" si="83"/>
        <v>74</v>
      </c>
      <c r="AE86" s="236">
        <f t="shared" si="64"/>
        <v>0</v>
      </c>
      <c r="AF86" s="236" t="str">
        <f t="shared" si="81"/>
        <v/>
      </c>
      <c r="AG86" s="236" t="str">
        <f t="shared" si="65"/>
        <v>WIN</v>
      </c>
      <c r="AH86" s="241" t="str">
        <f t="shared" si="66"/>
        <v/>
      </c>
      <c r="AI86" s="241" t="str">
        <f t="shared" si="67"/>
        <v/>
      </c>
      <c r="AJ86" s="241">
        <f t="shared" si="68"/>
        <v>0</v>
      </c>
      <c r="AK86" s="237" t="str">
        <f t="shared" si="69"/>
        <v>N</v>
      </c>
      <c r="AL86" s="243">
        <f t="shared" si="70"/>
        <v>1</v>
      </c>
      <c r="AM86" s="242"/>
      <c r="AN86" s="236">
        <v>74</v>
      </c>
      <c r="AO86" s="236">
        <f t="shared" si="82"/>
        <v>2111485077978050</v>
      </c>
      <c r="AP86" s="241"/>
      <c r="AQ86" s="236" t="e">
        <f t="shared" si="79"/>
        <v>#N/A</v>
      </c>
    </row>
    <row r="87" spans="1:43" ht="21" customHeight="1" thickBot="1" x14ac:dyDescent="0.3">
      <c r="A87" s="259">
        <v>75</v>
      </c>
      <c r="B87" s="263"/>
      <c r="C87" s="162"/>
      <c r="D87" s="161"/>
      <c r="E87" s="161"/>
      <c r="F87" s="258" t="s">
        <v>142</v>
      </c>
      <c r="G87" s="257" t="str">
        <f t="shared" si="71"/>
        <v/>
      </c>
      <c r="H87" s="262" t="str">
        <f t="shared" si="72"/>
        <v/>
      </c>
      <c r="I87" s="255" t="str">
        <f t="shared" si="57"/>
        <v/>
      </c>
      <c r="J87" s="254">
        <f t="shared" si="58"/>
        <v>0</v>
      </c>
      <c r="K87" s="261"/>
      <c r="L87" s="252" t="s">
        <v>146</v>
      </c>
      <c r="M87" s="231"/>
      <c r="N87" s="251">
        <v>0</v>
      </c>
      <c r="O87" s="260" t="str">
        <f t="shared" si="59"/>
        <v/>
      </c>
      <c r="P87" s="250" t="str">
        <f t="shared" si="73"/>
        <v/>
      </c>
      <c r="Q87" s="250" t="str">
        <f t="shared" si="60"/>
        <v/>
      </c>
      <c r="R87" s="248" t="str">
        <f t="shared" ref="R87:R114" si="84">IF(K87="win",G87*M87,IF(K87="Debit",0,""))</f>
        <v/>
      </c>
      <c r="S87" s="248" t="str">
        <f t="shared" si="61"/>
        <v/>
      </c>
      <c r="T87" s="260" t="str">
        <f t="shared" si="74"/>
        <v/>
      </c>
      <c r="U87" s="248" t="str">
        <f t="shared" si="75"/>
        <v/>
      </c>
      <c r="V87" s="247" t="str">
        <f t="shared" si="62"/>
        <v/>
      </c>
      <c r="W87" s="246" t="str">
        <f>IF(AB87="","",IF(SUM($AB$13:AB87&gt;$G$8),"JOB DONE",IF(SUM($AB$13:AB87&lt;=$M$9),"STOP","")))</f>
        <v/>
      </c>
      <c r="X87" s="245">
        <f t="shared" si="76"/>
        <v>0</v>
      </c>
      <c r="Y87" s="244">
        <f t="shared" si="77"/>
        <v>0</v>
      </c>
      <c r="Z87" s="241">
        <f t="shared" si="78"/>
        <v>0</v>
      </c>
      <c r="AA87" s="241">
        <f t="shared" si="63"/>
        <v>0</v>
      </c>
      <c r="AB87" s="241" t="str">
        <f>IF(O87="","",SUM($AA$13:AA87))</f>
        <v/>
      </c>
      <c r="AC87" s="243">
        <f t="shared" si="80"/>
        <v>75</v>
      </c>
      <c r="AD87" s="243">
        <f t="shared" si="83"/>
        <v>75</v>
      </c>
      <c r="AE87" s="236">
        <f t="shared" si="64"/>
        <v>0</v>
      </c>
      <c r="AF87" s="236" t="str">
        <f t="shared" si="81"/>
        <v/>
      </c>
      <c r="AG87" s="236" t="str">
        <f t="shared" si="65"/>
        <v>WIN</v>
      </c>
      <c r="AH87" s="241" t="str">
        <f t="shared" si="66"/>
        <v/>
      </c>
      <c r="AI87" s="241" t="str">
        <f t="shared" si="67"/>
        <v/>
      </c>
      <c r="AJ87" s="241">
        <f t="shared" si="68"/>
        <v>0</v>
      </c>
      <c r="AK87" s="237" t="str">
        <f t="shared" si="69"/>
        <v>N</v>
      </c>
      <c r="AL87" s="243">
        <f t="shared" si="70"/>
        <v>1</v>
      </c>
      <c r="AM87" s="242"/>
      <c r="AN87" s="236">
        <v>75</v>
      </c>
      <c r="AO87" s="236">
        <f t="shared" si="82"/>
        <v>3416454622906707</v>
      </c>
      <c r="AP87" s="241"/>
      <c r="AQ87" s="236" t="e">
        <f t="shared" si="79"/>
        <v>#N/A</v>
      </c>
    </row>
    <row r="88" spans="1:43" ht="21" customHeight="1" thickBot="1" x14ac:dyDescent="0.3">
      <c r="A88" s="259">
        <v>76</v>
      </c>
      <c r="B88" s="263"/>
      <c r="C88" s="162"/>
      <c r="D88" s="161"/>
      <c r="E88" s="161"/>
      <c r="F88" s="258" t="s">
        <v>142</v>
      </c>
      <c r="G88" s="257" t="str">
        <f t="shared" si="71"/>
        <v/>
      </c>
      <c r="H88" s="262" t="str">
        <f t="shared" si="72"/>
        <v/>
      </c>
      <c r="I88" s="255" t="str">
        <f t="shared" si="57"/>
        <v/>
      </c>
      <c r="J88" s="254">
        <f t="shared" si="58"/>
        <v>0</v>
      </c>
      <c r="K88" s="261"/>
      <c r="L88" s="252" t="s">
        <v>146</v>
      </c>
      <c r="M88" s="231"/>
      <c r="N88" s="251">
        <v>0</v>
      </c>
      <c r="O88" s="260" t="str">
        <f t="shared" si="59"/>
        <v/>
      </c>
      <c r="P88" s="250" t="str">
        <f t="shared" si="73"/>
        <v/>
      </c>
      <c r="Q88" s="250" t="str">
        <f t="shared" si="60"/>
        <v/>
      </c>
      <c r="R88" s="248" t="str">
        <f t="shared" si="84"/>
        <v/>
      </c>
      <c r="S88" s="248" t="str">
        <f t="shared" si="61"/>
        <v/>
      </c>
      <c r="T88" s="260" t="str">
        <f t="shared" si="74"/>
        <v/>
      </c>
      <c r="U88" s="248" t="str">
        <f t="shared" si="75"/>
        <v/>
      </c>
      <c r="V88" s="247" t="str">
        <f t="shared" si="62"/>
        <v/>
      </c>
      <c r="W88" s="246" t="str">
        <f>IF(AB88="","",IF(SUM($AB$13:AB88&gt;$G$8),"JOB DONE",IF(SUM($AB$13:AB88&lt;=$M$9),"STOP","")))</f>
        <v/>
      </c>
      <c r="X88" s="245">
        <f t="shared" si="76"/>
        <v>0</v>
      </c>
      <c r="Y88" s="244">
        <f t="shared" si="77"/>
        <v>0</v>
      </c>
      <c r="Z88" s="241">
        <f t="shared" si="78"/>
        <v>0</v>
      </c>
      <c r="AA88" s="241">
        <f t="shared" si="63"/>
        <v>0</v>
      </c>
      <c r="AB88" s="241" t="str">
        <f>IF(O88="","",SUM($AA$13:AA88))</f>
        <v/>
      </c>
      <c r="AC88" s="243">
        <f t="shared" si="80"/>
        <v>76</v>
      </c>
      <c r="AD88" s="243">
        <f t="shared" si="83"/>
        <v>76</v>
      </c>
      <c r="AE88" s="236">
        <f t="shared" si="64"/>
        <v>0</v>
      </c>
      <c r="AF88" s="236" t="str">
        <f t="shared" si="81"/>
        <v/>
      </c>
      <c r="AG88" s="236" t="str">
        <f t="shared" si="65"/>
        <v>WIN</v>
      </c>
      <c r="AH88" s="241" t="str">
        <f t="shared" si="66"/>
        <v/>
      </c>
      <c r="AI88" s="241" t="str">
        <f t="shared" si="67"/>
        <v/>
      </c>
      <c r="AJ88" s="241">
        <f t="shared" si="68"/>
        <v>0</v>
      </c>
      <c r="AK88" s="237" t="str">
        <f t="shared" si="69"/>
        <v>N</v>
      </c>
      <c r="AL88" s="243">
        <f t="shared" si="70"/>
        <v>1</v>
      </c>
      <c r="AM88" s="242"/>
      <c r="AN88" s="236">
        <v>76</v>
      </c>
      <c r="AO88" s="236">
        <f t="shared" si="82"/>
        <v>5527939700884757</v>
      </c>
      <c r="AP88" s="241"/>
      <c r="AQ88" s="236" t="e">
        <f t="shared" si="79"/>
        <v>#N/A</v>
      </c>
    </row>
    <row r="89" spans="1:43" ht="21" customHeight="1" thickBot="1" x14ac:dyDescent="0.3">
      <c r="A89" s="259">
        <v>77</v>
      </c>
      <c r="B89" s="263"/>
      <c r="C89" s="162"/>
      <c r="D89" s="161"/>
      <c r="E89" s="161"/>
      <c r="F89" s="258" t="s">
        <v>142</v>
      </c>
      <c r="G89" s="257" t="str">
        <f t="shared" si="71"/>
        <v/>
      </c>
      <c r="H89" s="262" t="str">
        <f t="shared" si="72"/>
        <v/>
      </c>
      <c r="I89" s="255" t="str">
        <f t="shared" si="57"/>
        <v/>
      </c>
      <c r="J89" s="254">
        <f t="shared" si="58"/>
        <v>0</v>
      </c>
      <c r="K89" s="261"/>
      <c r="L89" s="252" t="s">
        <v>146</v>
      </c>
      <c r="M89" s="231"/>
      <c r="N89" s="251">
        <v>0</v>
      </c>
      <c r="O89" s="260" t="str">
        <f t="shared" si="59"/>
        <v/>
      </c>
      <c r="P89" s="250" t="str">
        <f t="shared" si="73"/>
        <v/>
      </c>
      <c r="Q89" s="250" t="str">
        <f t="shared" si="60"/>
        <v/>
      </c>
      <c r="R89" s="248" t="str">
        <f t="shared" si="84"/>
        <v/>
      </c>
      <c r="S89" s="248" t="str">
        <f t="shared" si="61"/>
        <v/>
      </c>
      <c r="T89" s="260" t="str">
        <f t="shared" si="74"/>
        <v/>
      </c>
      <c r="U89" s="248" t="str">
        <f t="shared" si="75"/>
        <v/>
      </c>
      <c r="V89" s="247" t="str">
        <f t="shared" si="62"/>
        <v/>
      </c>
      <c r="W89" s="246" t="str">
        <f>IF(AB89="","",IF(SUM($AB$13:AB89&gt;$G$8),"JOB DONE",IF(SUM($AB$13:AB89&lt;=$M$9),"STOP","")))</f>
        <v/>
      </c>
      <c r="X89" s="245">
        <f t="shared" si="76"/>
        <v>0</v>
      </c>
      <c r="Y89" s="244">
        <f t="shared" si="77"/>
        <v>0</v>
      </c>
      <c r="Z89" s="241">
        <f t="shared" si="78"/>
        <v>0</v>
      </c>
      <c r="AA89" s="241">
        <f t="shared" si="63"/>
        <v>0</v>
      </c>
      <c r="AB89" s="241" t="str">
        <f>IF(O89="","",SUM($AA$13:AA89))</f>
        <v/>
      </c>
      <c r="AC89" s="243">
        <f t="shared" si="80"/>
        <v>77</v>
      </c>
      <c r="AD89" s="243">
        <f t="shared" si="83"/>
        <v>77</v>
      </c>
      <c r="AE89" s="236">
        <f t="shared" si="64"/>
        <v>0</v>
      </c>
      <c r="AF89" s="236" t="str">
        <f t="shared" si="81"/>
        <v/>
      </c>
      <c r="AG89" s="236" t="str">
        <f t="shared" si="65"/>
        <v>WIN</v>
      </c>
      <c r="AH89" s="241" t="str">
        <f t="shared" si="66"/>
        <v/>
      </c>
      <c r="AI89" s="241" t="str">
        <f t="shared" si="67"/>
        <v/>
      </c>
      <c r="AJ89" s="241">
        <f t="shared" si="68"/>
        <v>0</v>
      </c>
      <c r="AK89" s="237" t="str">
        <f t="shared" si="69"/>
        <v>N</v>
      </c>
      <c r="AL89" s="243">
        <f t="shared" si="70"/>
        <v>1</v>
      </c>
      <c r="AM89" s="242"/>
      <c r="AN89" s="236">
        <v>77</v>
      </c>
      <c r="AO89" s="236">
        <f t="shared" si="82"/>
        <v>8944394323791464</v>
      </c>
      <c r="AP89" s="241"/>
      <c r="AQ89" s="236" t="e">
        <f t="shared" si="79"/>
        <v>#N/A</v>
      </c>
    </row>
    <row r="90" spans="1:43" ht="21" customHeight="1" thickBot="1" x14ac:dyDescent="0.3">
      <c r="A90" s="259">
        <v>78</v>
      </c>
      <c r="B90" s="263"/>
      <c r="C90" s="162"/>
      <c r="D90" s="161"/>
      <c r="E90" s="161"/>
      <c r="F90" s="258" t="s">
        <v>142</v>
      </c>
      <c r="G90" s="257" t="str">
        <f t="shared" si="71"/>
        <v/>
      </c>
      <c r="H90" s="262" t="str">
        <f t="shared" si="72"/>
        <v/>
      </c>
      <c r="I90" s="255" t="str">
        <f t="shared" si="57"/>
        <v/>
      </c>
      <c r="J90" s="254">
        <f t="shared" si="58"/>
        <v>0</v>
      </c>
      <c r="K90" s="261"/>
      <c r="L90" s="252" t="s">
        <v>146</v>
      </c>
      <c r="M90" s="231"/>
      <c r="N90" s="251">
        <v>0</v>
      </c>
      <c r="O90" s="260" t="str">
        <f t="shared" si="59"/>
        <v/>
      </c>
      <c r="P90" s="250" t="str">
        <f t="shared" si="73"/>
        <v/>
      </c>
      <c r="Q90" s="250" t="str">
        <f t="shared" si="60"/>
        <v/>
      </c>
      <c r="R90" s="248" t="str">
        <f t="shared" si="84"/>
        <v/>
      </c>
      <c r="S90" s="248" t="str">
        <f t="shared" si="61"/>
        <v/>
      </c>
      <c r="T90" s="260" t="str">
        <f t="shared" si="74"/>
        <v/>
      </c>
      <c r="U90" s="248" t="str">
        <f t="shared" si="75"/>
        <v/>
      </c>
      <c r="V90" s="247" t="str">
        <f t="shared" si="62"/>
        <v/>
      </c>
      <c r="W90" s="246" t="str">
        <f>IF(AB90="","",IF(SUM($AB$13:AB90&gt;$G$8),"JOB DONE",IF(SUM($AB$13:AB90&lt;=$M$9),"STOP","")))</f>
        <v/>
      </c>
      <c r="X90" s="245">
        <f t="shared" si="76"/>
        <v>0</v>
      </c>
      <c r="Y90" s="244">
        <f t="shared" si="77"/>
        <v>0</v>
      </c>
      <c r="Z90" s="241">
        <f t="shared" si="78"/>
        <v>0</v>
      </c>
      <c r="AA90" s="241">
        <f t="shared" si="63"/>
        <v>0</v>
      </c>
      <c r="AB90" s="241" t="str">
        <f>IF(O90="","",SUM($AA$13:AA90))</f>
        <v/>
      </c>
      <c r="AC90" s="243">
        <f t="shared" si="80"/>
        <v>78</v>
      </c>
      <c r="AD90" s="243">
        <f t="shared" si="83"/>
        <v>78</v>
      </c>
      <c r="AE90" s="236">
        <f t="shared" si="64"/>
        <v>0</v>
      </c>
      <c r="AF90" s="236" t="str">
        <f t="shared" si="81"/>
        <v/>
      </c>
      <c r="AG90" s="236" t="str">
        <f t="shared" si="65"/>
        <v>WIN</v>
      </c>
      <c r="AH90" s="241" t="str">
        <f t="shared" si="66"/>
        <v/>
      </c>
      <c r="AI90" s="241" t="str">
        <f t="shared" si="67"/>
        <v/>
      </c>
      <c r="AJ90" s="241">
        <f t="shared" si="68"/>
        <v>0</v>
      </c>
      <c r="AK90" s="237" t="str">
        <f t="shared" si="69"/>
        <v>N</v>
      </c>
      <c r="AL90" s="243">
        <f t="shared" si="70"/>
        <v>1</v>
      </c>
      <c r="AM90" s="242"/>
      <c r="AN90" s="236">
        <v>78</v>
      </c>
      <c r="AO90" s="236">
        <f t="shared" si="82"/>
        <v>1.447233402467622E+16</v>
      </c>
      <c r="AP90" s="241"/>
      <c r="AQ90" s="236" t="e">
        <f t="shared" si="79"/>
        <v>#N/A</v>
      </c>
    </row>
    <row r="91" spans="1:43" ht="21" customHeight="1" thickBot="1" x14ac:dyDescent="0.3">
      <c r="A91" s="259">
        <v>79</v>
      </c>
      <c r="B91" s="263"/>
      <c r="C91" s="162"/>
      <c r="D91" s="161"/>
      <c r="E91" s="161"/>
      <c r="F91" s="258" t="s">
        <v>142</v>
      </c>
      <c r="G91" s="257" t="str">
        <f t="shared" si="71"/>
        <v/>
      </c>
      <c r="H91" s="262" t="str">
        <f t="shared" si="72"/>
        <v/>
      </c>
      <c r="I91" s="255" t="str">
        <f t="shared" si="57"/>
        <v/>
      </c>
      <c r="J91" s="254">
        <f t="shared" si="58"/>
        <v>0</v>
      </c>
      <c r="K91" s="261"/>
      <c r="L91" s="252" t="s">
        <v>146</v>
      </c>
      <c r="M91" s="231"/>
      <c r="N91" s="251">
        <v>0</v>
      </c>
      <c r="O91" s="260" t="str">
        <f t="shared" si="59"/>
        <v/>
      </c>
      <c r="P91" s="250" t="str">
        <f t="shared" si="73"/>
        <v/>
      </c>
      <c r="Q91" s="250" t="str">
        <f t="shared" si="60"/>
        <v/>
      </c>
      <c r="R91" s="248" t="str">
        <f t="shared" si="84"/>
        <v/>
      </c>
      <c r="S91" s="248" t="str">
        <f t="shared" si="61"/>
        <v/>
      </c>
      <c r="T91" s="260" t="str">
        <f t="shared" si="74"/>
        <v/>
      </c>
      <c r="U91" s="248" t="str">
        <f t="shared" si="75"/>
        <v/>
      </c>
      <c r="V91" s="247" t="str">
        <f t="shared" si="62"/>
        <v/>
      </c>
      <c r="W91" s="246" t="str">
        <f>IF(AB91="","",IF(SUM($AB$13:AB91&gt;$G$8),"JOB DONE",IF(SUM($AB$13:AB91&lt;=$M$9),"STOP","")))</f>
        <v/>
      </c>
      <c r="X91" s="245">
        <f t="shared" si="76"/>
        <v>0</v>
      </c>
      <c r="Y91" s="244">
        <f t="shared" si="77"/>
        <v>0</v>
      </c>
      <c r="Z91" s="241">
        <f t="shared" si="78"/>
        <v>0</v>
      </c>
      <c r="AA91" s="241">
        <f t="shared" si="63"/>
        <v>0</v>
      </c>
      <c r="AB91" s="241" t="str">
        <f>IF(O91="","",SUM($AA$13:AA91))</f>
        <v/>
      </c>
      <c r="AC91" s="243">
        <f t="shared" si="80"/>
        <v>79</v>
      </c>
      <c r="AD91" s="243">
        <f t="shared" si="83"/>
        <v>79</v>
      </c>
      <c r="AE91" s="236">
        <f t="shared" si="64"/>
        <v>0</v>
      </c>
      <c r="AF91" s="236" t="str">
        <f t="shared" si="81"/>
        <v/>
      </c>
      <c r="AG91" s="236" t="str">
        <f t="shared" si="65"/>
        <v>WIN</v>
      </c>
      <c r="AH91" s="241" t="str">
        <f t="shared" si="66"/>
        <v/>
      </c>
      <c r="AI91" s="241" t="str">
        <f t="shared" si="67"/>
        <v/>
      </c>
      <c r="AJ91" s="241">
        <f t="shared" si="68"/>
        <v>0</v>
      </c>
      <c r="AK91" s="237" t="str">
        <f t="shared" si="69"/>
        <v>N</v>
      </c>
      <c r="AL91" s="243">
        <f t="shared" si="70"/>
        <v>1</v>
      </c>
      <c r="AM91" s="242"/>
      <c r="AN91" s="236">
        <v>79</v>
      </c>
      <c r="AO91" s="236">
        <f t="shared" si="82"/>
        <v>2.3416728348467684E+16</v>
      </c>
      <c r="AP91" s="241"/>
      <c r="AQ91" s="236" t="e">
        <f t="shared" si="79"/>
        <v>#N/A</v>
      </c>
    </row>
    <row r="92" spans="1:43" ht="21" customHeight="1" thickBot="1" x14ac:dyDescent="0.3">
      <c r="A92" s="259">
        <v>80</v>
      </c>
      <c r="B92" s="263"/>
      <c r="C92" s="162"/>
      <c r="D92" s="161"/>
      <c r="E92" s="161"/>
      <c r="F92" s="258" t="s">
        <v>142</v>
      </c>
      <c r="G92" s="257" t="str">
        <f t="shared" si="71"/>
        <v/>
      </c>
      <c r="H92" s="262" t="str">
        <f t="shared" si="72"/>
        <v/>
      </c>
      <c r="I92" s="255" t="str">
        <f t="shared" si="57"/>
        <v/>
      </c>
      <c r="J92" s="254">
        <f t="shared" si="58"/>
        <v>0</v>
      </c>
      <c r="K92" s="261"/>
      <c r="L92" s="252" t="s">
        <v>146</v>
      </c>
      <c r="M92" s="231"/>
      <c r="N92" s="251">
        <v>0</v>
      </c>
      <c r="O92" s="260" t="str">
        <f t="shared" si="59"/>
        <v/>
      </c>
      <c r="P92" s="250" t="str">
        <f t="shared" si="73"/>
        <v/>
      </c>
      <c r="Q92" s="250" t="str">
        <f t="shared" si="60"/>
        <v/>
      </c>
      <c r="R92" s="248" t="str">
        <f t="shared" si="84"/>
        <v/>
      </c>
      <c r="S92" s="248" t="str">
        <f t="shared" si="61"/>
        <v/>
      </c>
      <c r="T92" s="260" t="str">
        <f t="shared" si="74"/>
        <v/>
      </c>
      <c r="U92" s="248" t="str">
        <f t="shared" si="75"/>
        <v/>
      </c>
      <c r="V92" s="247" t="str">
        <f t="shared" si="62"/>
        <v/>
      </c>
      <c r="W92" s="246" t="str">
        <f>IF(AB92="","",IF(SUM($AB$13:AB92&gt;$G$8),"JOB DONE",IF(SUM($AB$13:AB92&lt;=$M$9),"STOP","")))</f>
        <v/>
      </c>
      <c r="X92" s="245">
        <f t="shared" si="76"/>
        <v>0</v>
      </c>
      <c r="Y92" s="244">
        <f t="shared" si="77"/>
        <v>0</v>
      </c>
      <c r="Z92" s="241">
        <f t="shared" si="78"/>
        <v>0</v>
      </c>
      <c r="AA92" s="241">
        <f t="shared" si="63"/>
        <v>0</v>
      </c>
      <c r="AB92" s="241" t="str">
        <f>IF(O92="","",SUM($AA$13:AA92))</f>
        <v/>
      </c>
      <c r="AC92" s="243">
        <f t="shared" si="80"/>
        <v>80</v>
      </c>
      <c r="AD92" s="243">
        <f t="shared" si="83"/>
        <v>80</v>
      </c>
      <c r="AE92" s="236">
        <f t="shared" si="64"/>
        <v>0</v>
      </c>
      <c r="AF92" s="236" t="str">
        <f t="shared" si="81"/>
        <v/>
      </c>
      <c r="AG92" s="236" t="str">
        <f t="shared" si="65"/>
        <v>WIN</v>
      </c>
      <c r="AH92" s="241" t="str">
        <f t="shared" si="66"/>
        <v/>
      </c>
      <c r="AI92" s="241" t="str">
        <f t="shared" si="67"/>
        <v/>
      </c>
      <c r="AJ92" s="241">
        <f t="shared" si="68"/>
        <v>0</v>
      </c>
      <c r="AK92" s="237" t="str">
        <f t="shared" si="69"/>
        <v>N</v>
      </c>
      <c r="AL92" s="243">
        <f t="shared" si="70"/>
        <v>1</v>
      </c>
      <c r="AM92" s="242"/>
      <c r="AN92" s="236">
        <v>80</v>
      </c>
      <c r="AO92" s="236">
        <f t="shared" si="82"/>
        <v>3.7889062373143904E+16</v>
      </c>
      <c r="AP92" s="241"/>
      <c r="AQ92" s="236" t="e">
        <f t="shared" si="79"/>
        <v>#N/A</v>
      </c>
    </row>
    <row r="93" spans="1:43" ht="21" customHeight="1" thickBot="1" x14ac:dyDescent="0.3">
      <c r="A93" s="259">
        <v>81</v>
      </c>
      <c r="B93" s="263"/>
      <c r="C93" s="162"/>
      <c r="D93" s="161"/>
      <c r="E93" s="161"/>
      <c r="F93" s="258" t="s">
        <v>142</v>
      </c>
      <c r="G93" s="257" t="str">
        <f t="shared" si="71"/>
        <v/>
      </c>
      <c r="H93" s="262" t="str">
        <f t="shared" si="72"/>
        <v/>
      </c>
      <c r="I93" s="255" t="str">
        <f t="shared" si="57"/>
        <v/>
      </c>
      <c r="J93" s="254">
        <f t="shared" si="58"/>
        <v>0</v>
      </c>
      <c r="K93" s="261"/>
      <c r="L93" s="252" t="s">
        <v>146</v>
      </c>
      <c r="M93" s="231"/>
      <c r="N93" s="251">
        <v>0</v>
      </c>
      <c r="O93" s="260" t="str">
        <f t="shared" si="59"/>
        <v/>
      </c>
      <c r="P93" s="250" t="str">
        <f t="shared" si="73"/>
        <v/>
      </c>
      <c r="Q93" s="250" t="str">
        <f t="shared" si="60"/>
        <v/>
      </c>
      <c r="R93" s="248" t="str">
        <f t="shared" si="84"/>
        <v/>
      </c>
      <c r="S93" s="248" t="str">
        <f t="shared" si="61"/>
        <v/>
      </c>
      <c r="T93" s="260" t="str">
        <f t="shared" si="74"/>
        <v/>
      </c>
      <c r="U93" s="248" t="str">
        <f t="shared" si="75"/>
        <v/>
      </c>
      <c r="V93" s="247" t="str">
        <f t="shared" si="62"/>
        <v/>
      </c>
      <c r="W93" s="246" t="str">
        <f>IF(AB93="","",IF(SUM($AB$13:AB93&gt;$G$8),"JOB DONE",IF(SUM($AB$13:AB93&lt;=$M$9),"STOP","")))</f>
        <v/>
      </c>
      <c r="X93" s="245">
        <f t="shared" si="76"/>
        <v>0</v>
      </c>
      <c r="Y93" s="244">
        <f t="shared" si="77"/>
        <v>0</v>
      </c>
      <c r="Z93" s="241">
        <f t="shared" si="78"/>
        <v>0</v>
      </c>
      <c r="AA93" s="241">
        <f t="shared" si="63"/>
        <v>0</v>
      </c>
      <c r="AB93" s="241" t="str">
        <f>IF(O93="","",SUM($AA$13:AA93))</f>
        <v/>
      </c>
      <c r="AC93" s="243">
        <f t="shared" si="80"/>
        <v>81</v>
      </c>
      <c r="AD93" s="243">
        <f t="shared" si="83"/>
        <v>81</v>
      </c>
      <c r="AE93" s="236">
        <f t="shared" si="64"/>
        <v>0</v>
      </c>
      <c r="AF93" s="236" t="str">
        <f t="shared" si="81"/>
        <v/>
      </c>
      <c r="AG93" s="236" t="str">
        <f t="shared" si="65"/>
        <v>WIN</v>
      </c>
      <c r="AH93" s="241" t="str">
        <f t="shared" si="66"/>
        <v/>
      </c>
      <c r="AI93" s="241" t="str">
        <f t="shared" si="67"/>
        <v/>
      </c>
      <c r="AJ93" s="241">
        <f t="shared" si="68"/>
        <v>0</v>
      </c>
      <c r="AK93" s="237" t="str">
        <f t="shared" si="69"/>
        <v>N</v>
      </c>
      <c r="AL93" s="243">
        <f t="shared" si="70"/>
        <v>1</v>
      </c>
      <c r="AM93" s="242"/>
      <c r="AN93" s="236">
        <v>81</v>
      </c>
      <c r="AO93" s="236">
        <f t="shared" si="82"/>
        <v>6.1305790721611584E+16</v>
      </c>
      <c r="AP93" s="241"/>
      <c r="AQ93" s="236" t="e">
        <f t="shared" si="79"/>
        <v>#N/A</v>
      </c>
    </row>
    <row r="94" spans="1:43" ht="21" customHeight="1" thickBot="1" x14ac:dyDescent="0.3">
      <c r="A94" s="259">
        <v>82</v>
      </c>
      <c r="B94" s="263"/>
      <c r="C94" s="162"/>
      <c r="D94" s="161"/>
      <c r="E94" s="161"/>
      <c r="F94" s="258" t="s">
        <v>142</v>
      </c>
      <c r="G94" s="257" t="str">
        <f t="shared" si="71"/>
        <v/>
      </c>
      <c r="H94" s="262" t="str">
        <f t="shared" si="72"/>
        <v/>
      </c>
      <c r="I94" s="255" t="str">
        <f t="shared" si="57"/>
        <v/>
      </c>
      <c r="J94" s="254">
        <f t="shared" si="58"/>
        <v>0</v>
      </c>
      <c r="K94" s="261"/>
      <c r="L94" s="252" t="s">
        <v>146</v>
      </c>
      <c r="M94" s="231"/>
      <c r="N94" s="251">
        <v>0</v>
      </c>
      <c r="O94" s="260" t="str">
        <f t="shared" si="59"/>
        <v/>
      </c>
      <c r="P94" s="250" t="str">
        <f t="shared" si="73"/>
        <v/>
      </c>
      <c r="Q94" s="250" t="str">
        <f t="shared" si="60"/>
        <v/>
      </c>
      <c r="R94" s="248" t="str">
        <f t="shared" si="84"/>
        <v/>
      </c>
      <c r="S94" s="248" t="str">
        <f t="shared" si="61"/>
        <v/>
      </c>
      <c r="T94" s="260" t="str">
        <f t="shared" si="74"/>
        <v/>
      </c>
      <c r="U94" s="248" t="str">
        <f t="shared" si="75"/>
        <v/>
      </c>
      <c r="V94" s="247" t="str">
        <f t="shared" si="62"/>
        <v/>
      </c>
      <c r="W94" s="246" t="str">
        <f>IF(AB94="","",IF(SUM($AB$13:AB94&gt;$G$8),"JOB DONE",IF(SUM($AB$13:AB94&lt;=$M$9),"STOP","")))</f>
        <v/>
      </c>
      <c r="X94" s="245">
        <f t="shared" si="76"/>
        <v>0</v>
      </c>
      <c r="Y94" s="244">
        <f t="shared" si="77"/>
        <v>0</v>
      </c>
      <c r="Z94" s="241">
        <f t="shared" si="78"/>
        <v>0</v>
      </c>
      <c r="AA94" s="241">
        <f t="shared" si="63"/>
        <v>0</v>
      </c>
      <c r="AB94" s="241" t="str">
        <f>IF(O94="","",SUM($AA$13:AA94))</f>
        <v/>
      </c>
      <c r="AC94" s="243">
        <f t="shared" si="80"/>
        <v>82</v>
      </c>
      <c r="AD94" s="243">
        <f t="shared" si="83"/>
        <v>82</v>
      </c>
      <c r="AE94" s="236">
        <f t="shared" si="64"/>
        <v>0</v>
      </c>
      <c r="AF94" s="236" t="str">
        <f t="shared" si="81"/>
        <v/>
      </c>
      <c r="AG94" s="236" t="str">
        <f t="shared" si="65"/>
        <v>WIN</v>
      </c>
      <c r="AH94" s="241" t="str">
        <f t="shared" si="66"/>
        <v/>
      </c>
      <c r="AI94" s="241" t="str">
        <f t="shared" si="67"/>
        <v/>
      </c>
      <c r="AJ94" s="241">
        <f t="shared" si="68"/>
        <v>0</v>
      </c>
      <c r="AK94" s="237" t="str">
        <f t="shared" si="69"/>
        <v>N</v>
      </c>
      <c r="AL94" s="243">
        <f t="shared" si="70"/>
        <v>1</v>
      </c>
      <c r="AM94" s="242"/>
      <c r="AN94" s="236">
        <v>82</v>
      </c>
      <c r="AO94" s="236">
        <f t="shared" si="82"/>
        <v>9.9194853094755488E+16</v>
      </c>
      <c r="AP94" s="241"/>
      <c r="AQ94" s="236" t="e">
        <f t="shared" si="79"/>
        <v>#N/A</v>
      </c>
    </row>
    <row r="95" spans="1:43" ht="21" customHeight="1" thickBot="1" x14ac:dyDescent="0.3">
      <c r="A95" s="259">
        <v>83</v>
      </c>
      <c r="B95" s="263"/>
      <c r="C95" s="162"/>
      <c r="D95" s="161"/>
      <c r="E95" s="161"/>
      <c r="F95" s="258" t="s">
        <v>142</v>
      </c>
      <c r="G95" s="257" t="str">
        <f t="shared" si="71"/>
        <v/>
      </c>
      <c r="H95" s="262" t="str">
        <f t="shared" si="72"/>
        <v/>
      </c>
      <c r="I95" s="255" t="str">
        <f t="shared" si="57"/>
        <v/>
      </c>
      <c r="J95" s="254">
        <f t="shared" si="58"/>
        <v>0</v>
      </c>
      <c r="K95" s="261"/>
      <c r="L95" s="252" t="s">
        <v>146</v>
      </c>
      <c r="M95" s="231"/>
      <c r="N95" s="251">
        <v>0</v>
      </c>
      <c r="O95" s="260" t="str">
        <f t="shared" si="59"/>
        <v/>
      </c>
      <c r="P95" s="250" t="str">
        <f t="shared" si="73"/>
        <v/>
      </c>
      <c r="Q95" s="250" t="str">
        <f t="shared" si="60"/>
        <v/>
      </c>
      <c r="R95" s="248" t="str">
        <f t="shared" si="84"/>
        <v/>
      </c>
      <c r="S95" s="248" t="str">
        <f t="shared" si="61"/>
        <v/>
      </c>
      <c r="T95" s="260" t="str">
        <f t="shared" si="74"/>
        <v/>
      </c>
      <c r="U95" s="248" t="str">
        <f t="shared" si="75"/>
        <v/>
      </c>
      <c r="V95" s="247" t="str">
        <f t="shared" si="62"/>
        <v/>
      </c>
      <c r="W95" s="246" t="str">
        <f>IF(AB95="","",IF(SUM($AB$13:AB95&gt;$G$8),"JOB DONE",IF(SUM($AB$13:AB95&lt;=$M$9),"STOP","")))</f>
        <v/>
      </c>
      <c r="X95" s="245">
        <f t="shared" si="76"/>
        <v>0</v>
      </c>
      <c r="Y95" s="244">
        <f t="shared" si="77"/>
        <v>0</v>
      </c>
      <c r="Z95" s="241">
        <f t="shared" si="78"/>
        <v>0</v>
      </c>
      <c r="AA95" s="241">
        <f t="shared" si="63"/>
        <v>0</v>
      </c>
      <c r="AB95" s="241" t="str">
        <f>IF(O95="","",SUM($AA$13:AA95))</f>
        <v/>
      </c>
      <c r="AC95" s="243">
        <f t="shared" si="80"/>
        <v>83</v>
      </c>
      <c r="AD95" s="243">
        <f t="shared" si="83"/>
        <v>83</v>
      </c>
      <c r="AE95" s="236">
        <f t="shared" si="64"/>
        <v>0</v>
      </c>
      <c r="AF95" s="236" t="str">
        <f t="shared" si="81"/>
        <v/>
      </c>
      <c r="AG95" s="236" t="str">
        <f t="shared" si="65"/>
        <v>WIN</v>
      </c>
      <c r="AH95" s="241" t="str">
        <f t="shared" si="66"/>
        <v/>
      </c>
      <c r="AI95" s="241" t="str">
        <f t="shared" si="67"/>
        <v/>
      </c>
      <c r="AJ95" s="241">
        <f t="shared" si="68"/>
        <v>0</v>
      </c>
      <c r="AK95" s="237" t="str">
        <f t="shared" si="69"/>
        <v>N</v>
      </c>
      <c r="AL95" s="243">
        <f t="shared" si="70"/>
        <v>1</v>
      </c>
      <c r="AM95" s="242"/>
      <c r="AN95" s="236">
        <v>83</v>
      </c>
      <c r="AO95" s="236">
        <f t="shared" si="82"/>
        <v>1.6050064381636707E+17</v>
      </c>
      <c r="AP95" s="241"/>
      <c r="AQ95" s="236" t="e">
        <f t="shared" si="79"/>
        <v>#N/A</v>
      </c>
    </row>
    <row r="96" spans="1:43" ht="21" customHeight="1" thickBot="1" x14ac:dyDescent="0.3">
      <c r="A96" s="259">
        <v>84</v>
      </c>
      <c r="B96" s="263"/>
      <c r="C96" s="162"/>
      <c r="D96" s="161"/>
      <c r="E96" s="161"/>
      <c r="F96" s="258" t="s">
        <v>142</v>
      </c>
      <c r="G96" s="257" t="str">
        <f t="shared" si="71"/>
        <v/>
      </c>
      <c r="H96" s="262" t="str">
        <f t="shared" si="72"/>
        <v/>
      </c>
      <c r="I96" s="255" t="str">
        <f t="shared" si="57"/>
        <v/>
      </c>
      <c r="J96" s="254">
        <f t="shared" si="58"/>
        <v>0</v>
      </c>
      <c r="K96" s="261"/>
      <c r="L96" s="252" t="s">
        <v>146</v>
      </c>
      <c r="M96" s="231"/>
      <c r="N96" s="251">
        <v>0</v>
      </c>
      <c r="O96" s="260" t="str">
        <f t="shared" si="59"/>
        <v/>
      </c>
      <c r="P96" s="250" t="str">
        <f t="shared" si="73"/>
        <v/>
      </c>
      <c r="Q96" s="250" t="str">
        <f t="shared" si="60"/>
        <v/>
      </c>
      <c r="R96" s="248" t="str">
        <f t="shared" si="84"/>
        <v/>
      </c>
      <c r="S96" s="248" t="str">
        <f t="shared" si="61"/>
        <v/>
      </c>
      <c r="T96" s="260" t="str">
        <f t="shared" si="74"/>
        <v/>
      </c>
      <c r="U96" s="248" t="str">
        <f t="shared" si="75"/>
        <v/>
      </c>
      <c r="V96" s="247" t="str">
        <f t="shared" si="62"/>
        <v/>
      </c>
      <c r="W96" s="246" t="str">
        <f>IF(AB96="","",IF(SUM($AB$13:AB96&gt;$G$8),"JOB DONE",IF(SUM($AB$13:AB96&lt;=$M$9),"STOP","")))</f>
        <v/>
      </c>
      <c r="X96" s="245">
        <f t="shared" si="76"/>
        <v>0</v>
      </c>
      <c r="Y96" s="244">
        <f t="shared" si="77"/>
        <v>0</v>
      </c>
      <c r="Z96" s="241">
        <f t="shared" si="78"/>
        <v>0</v>
      </c>
      <c r="AA96" s="241">
        <f t="shared" si="63"/>
        <v>0</v>
      </c>
      <c r="AB96" s="241" t="str">
        <f>IF(O96="","",SUM($AA$13:AA96))</f>
        <v/>
      </c>
      <c r="AC96" s="243">
        <f t="shared" si="80"/>
        <v>84</v>
      </c>
      <c r="AD96" s="243">
        <f t="shared" si="83"/>
        <v>84</v>
      </c>
      <c r="AE96" s="236">
        <f t="shared" si="64"/>
        <v>0</v>
      </c>
      <c r="AF96" s="236" t="str">
        <f t="shared" si="81"/>
        <v/>
      </c>
      <c r="AG96" s="236" t="str">
        <f t="shared" si="65"/>
        <v>WIN</v>
      </c>
      <c r="AH96" s="241" t="str">
        <f t="shared" si="66"/>
        <v/>
      </c>
      <c r="AI96" s="241" t="str">
        <f t="shared" si="67"/>
        <v/>
      </c>
      <c r="AJ96" s="241">
        <f t="shared" si="68"/>
        <v>0</v>
      </c>
      <c r="AK96" s="237" t="str">
        <f t="shared" si="69"/>
        <v>N</v>
      </c>
      <c r="AL96" s="243">
        <f t="shared" si="70"/>
        <v>1</v>
      </c>
      <c r="AM96" s="242"/>
      <c r="AN96" s="236">
        <v>84</v>
      </c>
      <c r="AO96" s="236">
        <f t="shared" si="82"/>
        <v>2.5969549691112256E+17</v>
      </c>
      <c r="AP96" s="241"/>
      <c r="AQ96" s="236" t="e">
        <f t="shared" si="79"/>
        <v>#N/A</v>
      </c>
    </row>
    <row r="97" spans="1:43" ht="21" customHeight="1" thickBot="1" x14ac:dyDescent="0.3">
      <c r="A97" s="259">
        <v>85</v>
      </c>
      <c r="B97" s="263"/>
      <c r="C97" s="162"/>
      <c r="D97" s="161"/>
      <c r="E97" s="161"/>
      <c r="F97" s="258" t="s">
        <v>142</v>
      </c>
      <c r="G97" s="257" t="str">
        <f t="shared" si="71"/>
        <v/>
      </c>
      <c r="H97" s="262" t="str">
        <f t="shared" si="72"/>
        <v/>
      </c>
      <c r="I97" s="255" t="str">
        <f t="shared" si="57"/>
        <v/>
      </c>
      <c r="J97" s="254">
        <f t="shared" si="58"/>
        <v>0</v>
      </c>
      <c r="K97" s="261"/>
      <c r="L97" s="252" t="s">
        <v>146</v>
      </c>
      <c r="M97" s="231"/>
      <c r="N97" s="251">
        <v>0</v>
      </c>
      <c r="O97" s="260" t="str">
        <f t="shared" si="59"/>
        <v/>
      </c>
      <c r="P97" s="250" t="str">
        <f t="shared" si="73"/>
        <v/>
      </c>
      <c r="Q97" s="250" t="str">
        <f t="shared" si="60"/>
        <v/>
      </c>
      <c r="R97" s="248" t="str">
        <f t="shared" si="84"/>
        <v/>
      </c>
      <c r="S97" s="248" t="str">
        <f t="shared" si="61"/>
        <v/>
      </c>
      <c r="T97" s="260" t="str">
        <f t="shared" si="74"/>
        <v/>
      </c>
      <c r="U97" s="248" t="str">
        <f t="shared" si="75"/>
        <v/>
      </c>
      <c r="V97" s="247" t="str">
        <f t="shared" si="62"/>
        <v/>
      </c>
      <c r="W97" s="246" t="str">
        <f>IF(AB97="","",IF(SUM($AB$13:AB97&gt;$G$8),"JOB DONE",IF(SUM($AB$13:AB97&lt;=$M$9),"STOP","")))</f>
        <v/>
      </c>
      <c r="X97" s="245">
        <f t="shared" si="76"/>
        <v>0</v>
      </c>
      <c r="Y97" s="244">
        <f t="shared" si="77"/>
        <v>0</v>
      </c>
      <c r="Z97" s="241">
        <f t="shared" si="78"/>
        <v>0</v>
      </c>
      <c r="AA97" s="241">
        <f t="shared" si="63"/>
        <v>0</v>
      </c>
      <c r="AB97" s="241" t="str">
        <f>IF(O97="","",SUM($AA$13:AA97))</f>
        <v/>
      </c>
      <c r="AC97" s="243">
        <f t="shared" si="80"/>
        <v>85</v>
      </c>
      <c r="AD97" s="243">
        <f t="shared" si="83"/>
        <v>85</v>
      </c>
      <c r="AE97" s="236">
        <f t="shared" si="64"/>
        <v>0</v>
      </c>
      <c r="AF97" s="236" t="str">
        <f t="shared" si="81"/>
        <v/>
      </c>
      <c r="AG97" s="236" t="str">
        <f t="shared" si="65"/>
        <v>WIN</v>
      </c>
      <c r="AH97" s="241" t="str">
        <f t="shared" si="66"/>
        <v/>
      </c>
      <c r="AI97" s="241" t="str">
        <f t="shared" si="67"/>
        <v/>
      </c>
      <c r="AJ97" s="241">
        <f t="shared" si="68"/>
        <v>0</v>
      </c>
      <c r="AK97" s="237" t="str">
        <f t="shared" si="69"/>
        <v>N</v>
      </c>
      <c r="AL97" s="243">
        <f t="shared" si="70"/>
        <v>1</v>
      </c>
      <c r="AM97" s="242"/>
      <c r="AN97" s="236">
        <v>85</v>
      </c>
      <c r="AO97" s="236">
        <f t="shared" si="82"/>
        <v>4.2019614072748966E+17</v>
      </c>
      <c r="AP97" s="241"/>
      <c r="AQ97" s="236" t="e">
        <f t="shared" si="79"/>
        <v>#N/A</v>
      </c>
    </row>
    <row r="98" spans="1:43" ht="21" customHeight="1" thickBot="1" x14ac:dyDescent="0.3">
      <c r="A98" s="259">
        <v>86</v>
      </c>
      <c r="B98" s="263"/>
      <c r="C98" s="162"/>
      <c r="D98" s="161"/>
      <c r="E98" s="161"/>
      <c r="F98" s="258" t="s">
        <v>142</v>
      </c>
      <c r="G98" s="257" t="str">
        <f t="shared" si="71"/>
        <v/>
      </c>
      <c r="H98" s="262" t="str">
        <f t="shared" si="72"/>
        <v/>
      </c>
      <c r="I98" s="255" t="str">
        <f t="shared" si="57"/>
        <v/>
      </c>
      <c r="J98" s="254">
        <f t="shared" si="58"/>
        <v>0</v>
      </c>
      <c r="K98" s="261"/>
      <c r="L98" s="252" t="s">
        <v>146</v>
      </c>
      <c r="M98" s="231"/>
      <c r="N98" s="251">
        <v>0</v>
      </c>
      <c r="O98" s="260" t="str">
        <f t="shared" si="59"/>
        <v/>
      </c>
      <c r="P98" s="250" t="str">
        <f t="shared" si="73"/>
        <v/>
      </c>
      <c r="Q98" s="250" t="str">
        <f t="shared" si="60"/>
        <v/>
      </c>
      <c r="R98" s="248" t="str">
        <f t="shared" si="84"/>
        <v/>
      </c>
      <c r="S98" s="248" t="str">
        <f t="shared" si="61"/>
        <v/>
      </c>
      <c r="T98" s="260" t="str">
        <f t="shared" si="74"/>
        <v/>
      </c>
      <c r="U98" s="248" t="str">
        <f t="shared" si="75"/>
        <v/>
      </c>
      <c r="V98" s="247" t="str">
        <f t="shared" si="62"/>
        <v/>
      </c>
      <c r="W98" s="246" t="str">
        <f>IF(AB98="","",IF(SUM($AB$13:AB98&gt;$G$8),"JOB DONE",IF(SUM($AB$13:AB98&lt;=$M$9),"STOP","")))</f>
        <v/>
      </c>
      <c r="X98" s="245">
        <f t="shared" si="76"/>
        <v>0</v>
      </c>
      <c r="Y98" s="244">
        <f t="shared" si="77"/>
        <v>0</v>
      </c>
      <c r="Z98" s="241">
        <f t="shared" si="78"/>
        <v>0</v>
      </c>
      <c r="AA98" s="241">
        <f t="shared" si="63"/>
        <v>0</v>
      </c>
      <c r="AB98" s="241" t="str">
        <f>IF(O98="","",SUM($AA$13:AA98))</f>
        <v/>
      </c>
      <c r="AC98" s="243">
        <f t="shared" si="80"/>
        <v>86</v>
      </c>
      <c r="AD98" s="243">
        <f t="shared" si="83"/>
        <v>86</v>
      </c>
      <c r="AE98" s="236">
        <f t="shared" si="64"/>
        <v>0</v>
      </c>
      <c r="AF98" s="236" t="str">
        <f t="shared" si="81"/>
        <v/>
      </c>
      <c r="AG98" s="236" t="str">
        <f t="shared" si="65"/>
        <v>WIN</v>
      </c>
      <c r="AH98" s="241" t="str">
        <f t="shared" si="66"/>
        <v/>
      </c>
      <c r="AI98" s="241" t="str">
        <f t="shared" si="67"/>
        <v/>
      </c>
      <c r="AJ98" s="241">
        <f t="shared" si="68"/>
        <v>0</v>
      </c>
      <c r="AK98" s="237" t="str">
        <f t="shared" si="69"/>
        <v>N</v>
      </c>
      <c r="AL98" s="243">
        <f t="shared" si="70"/>
        <v>1</v>
      </c>
      <c r="AM98" s="242"/>
      <c r="AN98" s="236">
        <v>86</v>
      </c>
      <c r="AO98" s="236">
        <f t="shared" si="82"/>
        <v>6.7989163763861222E+17</v>
      </c>
      <c r="AP98" s="241"/>
      <c r="AQ98" s="236" t="e">
        <f t="shared" si="79"/>
        <v>#N/A</v>
      </c>
    </row>
    <row r="99" spans="1:43" ht="21" customHeight="1" thickBot="1" x14ac:dyDescent="0.3">
      <c r="A99" s="259">
        <v>87</v>
      </c>
      <c r="B99" s="263"/>
      <c r="C99" s="162"/>
      <c r="D99" s="161"/>
      <c r="E99" s="161"/>
      <c r="F99" s="258" t="s">
        <v>142</v>
      </c>
      <c r="G99" s="257" t="str">
        <f t="shared" si="71"/>
        <v/>
      </c>
      <c r="H99" s="262" t="str">
        <f t="shared" si="72"/>
        <v/>
      </c>
      <c r="I99" s="255" t="str">
        <f t="shared" si="57"/>
        <v/>
      </c>
      <c r="J99" s="254">
        <f t="shared" si="58"/>
        <v>0</v>
      </c>
      <c r="K99" s="261"/>
      <c r="L99" s="252" t="s">
        <v>146</v>
      </c>
      <c r="M99" s="231"/>
      <c r="N99" s="251">
        <v>0</v>
      </c>
      <c r="O99" s="260" t="str">
        <f t="shared" si="59"/>
        <v/>
      </c>
      <c r="P99" s="250" t="str">
        <f t="shared" si="73"/>
        <v/>
      </c>
      <c r="Q99" s="250" t="str">
        <f t="shared" si="60"/>
        <v/>
      </c>
      <c r="R99" s="248" t="str">
        <f t="shared" si="84"/>
        <v/>
      </c>
      <c r="S99" s="248" t="str">
        <f t="shared" si="61"/>
        <v/>
      </c>
      <c r="T99" s="260" t="str">
        <f t="shared" si="74"/>
        <v/>
      </c>
      <c r="U99" s="248" t="str">
        <f t="shared" si="75"/>
        <v/>
      </c>
      <c r="V99" s="247" t="str">
        <f t="shared" si="62"/>
        <v/>
      </c>
      <c r="W99" s="246" t="str">
        <f>IF(AB99="","",IF(SUM($AB$13:AB99&gt;$G$8),"JOB DONE",IF(SUM($AB$13:AB99&lt;=$M$9),"STOP","")))</f>
        <v/>
      </c>
      <c r="X99" s="245">
        <f t="shared" si="76"/>
        <v>0</v>
      </c>
      <c r="Y99" s="244">
        <f t="shared" si="77"/>
        <v>0</v>
      </c>
      <c r="Z99" s="241">
        <f t="shared" si="78"/>
        <v>0</v>
      </c>
      <c r="AA99" s="241">
        <f t="shared" si="63"/>
        <v>0</v>
      </c>
      <c r="AB99" s="241" t="str">
        <f>IF(O99="","",SUM($AA$13:AA99))</f>
        <v/>
      </c>
      <c r="AC99" s="243">
        <f t="shared" si="80"/>
        <v>87</v>
      </c>
      <c r="AD99" s="243">
        <f t="shared" si="83"/>
        <v>87</v>
      </c>
      <c r="AE99" s="236">
        <f t="shared" si="64"/>
        <v>0</v>
      </c>
      <c r="AF99" s="236" t="str">
        <f t="shared" si="81"/>
        <v/>
      </c>
      <c r="AG99" s="236" t="str">
        <f t="shared" si="65"/>
        <v>WIN</v>
      </c>
      <c r="AH99" s="241" t="str">
        <f t="shared" si="66"/>
        <v/>
      </c>
      <c r="AI99" s="241" t="str">
        <f t="shared" si="67"/>
        <v/>
      </c>
      <c r="AJ99" s="241">
        <f t="shared" si="68"/>
        <v>0</v>
      </c>
      <c r="AK99" s="237" t="str">
        <f t="shared" si="69"/>
        <v>N</v>
      </c>
      <c r="AL99" s="243">
        <f t="shared" si="70"/>
        <v>1</v>
      </c>
      <c r="AM99" s="242"/>
      <c r="AN99" s="236">
        <v>87</v>
      </c>
      <c r="AO99" s="236">
        <f t="shared" si="82"/>
        <v>1.1000877783661019E+18</v>
      </c>
      <c r="AP99" s="241"/>
      <c r="AQ99" s="236" t="e">
        <f t="shared" si="79"/>
        <v>#N/A</v>
      </c>
    </row>
    <row r="100" spans="1:43" ht="21" customHeight="1" thickBot="1" x14ac:dyDescent="0.3">
      <c r="A100" s="259">
        <v>88</v>
      </c>
      <c r="B100" s="263"/>
      <c r="C100" s="162"/>
      <c r="D100" s="161"/>
      <c r="E100" s="161"/>
      <c r="F100" s="258" t="s">
        <v>142</v>
      </c>
      <c r="G100" s="257" t="str">
        <f t="shared" si="71"/>
        <v/>
      </c>
      <c r="H100" s="262" t="str">
        <f t="shared" si="72"/>
        <v/>
      </c>
      <c r="I100" s="255" t="str">
        <f t="shared" si="57"/>
        <v/>
      </c>
      <c r="J100" s="254">
        <f t="shared" si="58"/>
        <v>0</v>
      </c>
      <c r="K100" s="261"/>
      <c r="L100" s="252" t="s">
        <v>146</v>
      </c>
      <c r="M100" s="231"/>
      <c r="N100" s="251">
        <v>0</v>
      </c>
      <c r="O100" s="260" t="str">
        <f t="shared" si="59"/>
        <v/>
      </c>
      <c r="P100" s="250" t="str">
        <f t="shared" si="73"/>
        <v/>
      </c>
      <c r="Q100" s="250" t="str">
        <f t="shared" si="60"/>
        <v/>
      </c>
      <c r="R100" s="248" t="str">
        <f t="shared" si="84"/>
        <v/>
      </c>
      <c r="S100" s="248" t="str">
        <f t="shared" si="61"/>
        <v/>
      </c>
      <c r="T100" s="260" t="str">
        <f t="shared" si="74"/>
        <v/>
      </c>
      <c r="U100" s="248" t="str">
        <f t="shared" si="75"/>
        <v/>
      </c>
      <c r="V100" s="247" t="str">
        <f t="shared" si="62"/>
        <v/>
      </c>
      <c r="W100" s="246" t="str">
        <f>IF(AB100="","",IF(SUM($AB$13:AB100&gt;$G$8),"JOB DONE",IF(SUM($AB$13:AB100&lt;=$M$9),"STOP","")))</f>
        <v/>
      </c>
      <c r="X100" s="245">
        <f t="shared" si="76"/>
        <v>0</v>
      </c>
      <c r="Y100" s="244">
        <f t="shared" si="77"/>
        <v>0</v>
      </c>
      <c r="Z100" s="241">
        <f t="shared" si="78"/>
        <v>0</v>
      </c>
      <c r="AA100" s="241">
        <f t="shared" si="63"/>
        <v>0</v>
      </c>
      <c r="AB100" s="241" t="str">
        <f>IF(O100="","",SUM($AA$13:AA100))</f>
        <v/>
      </c>
      <c r="AC100" s="243">
        <f t="shared" si="80"/>
        <v>88</v>
      </c>
      <c r="AD100" s="243">
        <f t="shared" si="83"/>
        <v>88</v>
      </c>
      <c r="AE100" s="236">
        <f t="shared" si="64"/>
        <v>0</v>
      </c>
      <c r="AF100" s="236" t="str">
        <f t="shared" si="81"/>
        <v/>
      </c>
      <c r="AG100" s="236" t="str">
        <f t="shared" si="65"/>
        <v>WIN</v>
      </c>
      <c r="AH100" s="241" t="str">
        <f t="shared" si="66"/>
        <v/>
      </c>
      <c r="AI100" s="241" t="str">
        <f t="shared" si="67"/>
        <v/>
      </c>
      <c r="AJ100" s="241">
        <f t="shared" si="68"/>
        <v>0</v>
      </c>
      <c r="AK100" s="237" t="str">
        <f t="shared" si="69"/>
        <v>N</v>
      </c>
      <c r="AL100" s="243">
        <f t="shared" si="70"/>
        <v>1</v>
      </c>
      <c r="AM100" s="242"/>
      <c r="AN100" s="236">
        <v>88</v>
      </c>
      <c r="AO100" s="236">
        <f t="shared" si="82"/>
        <v>1.779979416004714E+18</v>
      </c>
      <c r="AP100" s="241"/>
      <c r="AQ100" s="236" t="e">
        <f t="shared" si="79"/>
        <v>#N/A</v>
      </c>
    </row>
    <row r="101" spans="1:43" ht="21" customHeight="1" thickBot="1" x14ac:dyDescent="0.3">
      <c r="A101" s="259">
        <v>89</v>
      </c>
      <c r="B101" s="263"/>
      <c r="C101" s="162"/>
      <c r="D101" s="161"/>
      <c r="E101" s="161"/>
      <c r="F101" s="258" t="s">
        <v>142</v>
      </c>
      <c r="G101" s="257" t="str">
        <f t="shared" si="71"/>
        <v/>
      </c>
      <c r="H101" s="262" t="str">
        <f t="shared" si="72"/>
        <v/>
      </c>
      <c r="I101" s="255" t="str">
        <f t="shared" si="57"/>
        <v/>
      </c>
      <c r="J101" s="254">
        <f t="shared" si="58"/>
        <v>0</v>
      </c>
      <c r="K101" s="261"/>
      <c r="L101" s="252" t="s">
        <v>146</v>
      </c>
      <c r="M101" s="231"/>
      <c r="N101" s="251">
        <v>0</v>
      </c>
      <c r="O101" s="260" t="str">
        <f t="shared" si="59"/>
        <v/>
      </c>
      <c r="P101" s="250" t="str">
        <f t="shared" si="73"/>
        <v/>
      </c>
      <c r="Q101" s="250" t="str">
        <f t="shared" si="60"/>
        <v/>
      </c>
      <c r="R101" s="248" t="str">
        <f t="shared" si="84"/>
        <v/>
      </c>
      <c r="S101" s="248" t="str">
        <f t="shared" si="61"/>
        <v/>
      </c>
      <c r="T101" s="260" t="str">
        <f t="shared" si="74"/>
        <v/>
      </c>
      <c r="U101" s="248" t="str">
        <f t="shared" si="75"/>
        <v/>
      </c>
      <c r="V101" s="247" t="str">
        <f t="shared" si="62"/>
        <v/>
      </c>
      <c r="W101" s="246" t="str">
        <f>IF(AB101="","",IF(SUM($AB$13:AB101&gt;$G$8),"JOB DONE",IF(SUM($AB$13:AB101&lt;=$M$9),"STOP","")))</f>
        <v/>
      </c>
      <c r="X101" s="245">
        <f t="shared" si="76"/>
        <v>0</v>
      </c>
      <c r="Y101" s="244">
        <f t="shared" si="77"/>
        <v>0</v>
      </c>
      <c r="Z101" s="241">
        <f t="shared" si="78"/>
        <v>0</v>
      </c>
      <c r="AA101" s="241">
        <f t="shared" si="63"/>
        <v>0</v>
      </c>
      <c r="AB101" s="241" t="str">
        <f>IF(O101="","",SUM($AA$13:AA101))</f>
        <v/>
      </c>
      <c r="AC101" s="243">
        <f t="shared" si="80"/>
        <v>89</v>
      </c>
      <c r="AD101" s="243">
        <f t="shared" si="83"/>
        <v>89</v>
      </c>
      <c r="AE101" s="236">
        <f t="shared" si="64"/>
        <v>0</v>
      </c>
      <c r="AF101" s="236" t="str">
        <f t="shared" si="81"/>
        <v/>
      </c>
      <c r="AG101" s="236" t="str">
        <f t="shared" si="65"/>
        <v>WIN</v>
      </c>
      <c r="AH101" s="241" t="str">
        <f t="shared" si="66"/>
        <v/>
      </c>
      <c r="AI101" s="241" t="str">
        <f t="shared" si="67"/>
        <v/>
      </c>
      <c r="AJ101" s="241">
        <f t="shared" si="68"/>
        <v>0</v>
      </c>
      <c r="AK101" s="237" t="str">
        <f t="shared" si="69"/>
        <v>N</v>
      </c>
      <c r="AL101" s="243">
        <f t="shared" si="70"/>
        <v>1</v>
      </c>
      <c r="AM101" s="242"/>
      <c r="AN101" s="236">
        <v>89</v>
      </c>
      <c r="AO101" s="236">
        <f t="shared" si="82"/>
        <v>2.880067194370816E+18</v>
      </c>
      <c r="AP101" s="241"/>
      <c r="AQ101" s="236" t="e">
        <f t="shared" si="79"/>
        <v>#N/A</v>
      </c>
    </row>
    <row r="102" spans="1:43" ht="21" customHeight="1" thickBot="1" x14ac:dyDescent="0.3">
      <c r="A102" s="259">
        <v>90</v>
      </c>
      <c r="B102" s="263"/>
      <c r="C102" s="162"/>
      <c r="D102" s="161"/>
      <c r="E102" s="161"/>
      <c r="F102" s="258" t="s">
        <v>142</v>
      </c>
      <c r="G102" s="257" t="str">
        <f t="shared" si="71"/>
        <v/>
      </c>
      <c r="H102" s="262" t="str">
        <f t="shared" si="72"/>
        <v/>
      </c>
      <c r="I102" s="255" t="str">
        <f t="shared" si="57"/>
        <v/>
      </c>
      <c r="J102" s="254">
        <f t="shared" si="58"/>
        <v>0</v>
      </c>
      <c r="K102" s="261"/>
      <c r="L102" s="252" t="s">
        <v>146</v>
      </c>
      <c r="M102" s="231"/>
      <c r="N102" s="251">
        <v>0</v>
      </c>
      <c r="O102" s="260" t="str">
        <f t="shared" si="59"/>
        <v/>
      </c>
      <c r="P102" s="250" t="str">
        <f t="shared" si="73"/>
        <v/>
      </c>
      <c r="Q102" s="250" t="str">
        <f t="shared" si="60"/>
        <v/>
      </c>
      <c r="R102" s="248" t="str">
        <f t="shared" si="84"/>
        <v/>
      </c>
      <c r="S102" s="248" t="str">
        <f t="shared" si="61"/>
        <v/>
      </c>
      <c r="T102" s="260" t="str">
        <f t="shared" si="74"/>
        <v/>
      </c>
      <c r="U102" s="248" t="str">
        <f t="shared" si="75"/>
        <v/>
      </c>
      <c r="V102" s="247" t="str">
        <f t="shared" si="62"/>
        <v/>
      </c>
      <c r="W102" s="246" t="str">
        <f>IF(AB102="","",IF(SUM($AB$13:AB102&gt;$G$8),"JOB DONE",IF(SUM($AB$13:AB102&lt;=$M$9),"STOP","")))</f>
        <v/>
      </c>
      <c r="X102" s="245">
        <f t="shared" si="76"/>
        <v>0</v>
      </c>
      <c r="Y102" s="244">
        <f t="shared" si="77"/>
        <v>0</v>
      </c>
      <c r="Z102" s="241">
        <f t="shared" si="78"/>
        <v>0</v>
      </c>
      <c r="AA102" s="241">
        <f t="shared" si="63"/>
        <v>0</v>
      </c>
      <c r="AB102" s="241" t="str">
        <f>IF(O102="","",SUM($AA$13:AA102))</f>
        <v/>
      </c>
      <c r="AC102" s="243">
        <f t="shared" si="80"/>
        <v>90</v>
      </c>
      <c r="AD102" s="243">
        <f t="shared" si="83"/>
        <v>90</v>
      </c>
      <c r="AE102" s="236">
        <f t="shared" si="64"/>
        <v>0</v>
      </c>
      <c r="AF102" s="236" t="str">
        <f t="shared" si="81"/>
        <v/>
      </c>
      <c r="AG102" s="236" t="str">
        <f t="shared" si="65"/>
        <v>WIN</v>
      </c>
      <c r="AH102" s="241" t="str">
        <f t="shared" si="66"/>
        <v/>
      </c>
      <c r="AI102" s="241" t="str">
        <f t="shared" si="67"/>
        <v/>
      </c>
      <c r="AJ102" s="241">
        <f t="shared" si="68"/>
        <v>0</v>
      </c>
      <c r="AK102" s="237" t="str">
        <f t="shared" si="69"/>
        <v>N</v>
      </c>
      <c r="AL102" s="243">
        <f t="shared" si="70"/>
        <v>1</v>
      </c>
      <c r="AM102" s="242"/>
      <c r="AN102" s="236">
        <v>90</v>
      </c>
      <c r="AO102" s="236">
        <f t="shared" si="82"/>
        <v>4.6600466103755305E+18</v>
      </c>
      <c r="AP102" s="241"/>
      <c r="AQ102" s="236" t="e">
        <f t="shared" si="79"/>
        <v>#N/A</v>
      </c>
    </row>
    <row r="103" spans="1:43" ht="21" customHeight="1" thickBot="1" x14ac:dyDescent="0.3">
      <c r="A103" s="259">
        <v>91</v>
      </c>
      <c r="B103" s="263"/>
      <c r="C103" s="162"/>
      <c r="D103" s="161"/>
      <c r="E103" s="161"/>
      <c r="F103" s="258" t="s">
        <v>142</v>
      </c>
      <c r="G103" s="257" t="str">
        <f t="shared" si="71"/>
        <v/>
      </c>
      <c r="H103" s="262" t="str">
        <f t="shared" si="72"/>
        <v/>
      </c>
      <c r="I103" s="255" t="str">
        <f t="shared" si="57"/>
        <v/>
      </c>
      <c r="J103" s="254">
        <f t="shared" si="58"/>
        <v>0</v>
      </c>
      <c r="K103" s="261"/>
      <c r="L103" s="252" t="s">
        <v>146</v>
      </c>
      <c r="M103" s="231"/>
      <c r="N103" s="251">
        <v>0</v>
      </c>
      <c r="O103" s="260" t="str">
        <f t="shared" si="59"/>
        <v/>
      </c>
      <c r="P103" s="250" t="str">
        <f t="shared" si="73"/>
        <v/>
      </c>
      <c r="Q103" s="250" t="str">
        <f t="shared" si="60"/>
        <v/>
      </c>
      <c r="R103" s="248" t="str">
        <f t="shared" si="84"/>
        <v/>
      </c>
      <c r="S103" s="248" t="str">
        <f t="shared" si="61"/>
        <v/>
      </c>
      <c r="T103" s="260" t="str">
        <f t="shared" si="74"/>
        <v/>
      </c>
      <c r="U103" s="248" t="str">
        <f t="shared" si="75"/>
        <v/>
      </c>
      <c r="V103" s="247" t="str">
        <f t="shared" si="62"/>
        <v/>
      </c>
      <c r="W103" s="246" t="str">
        <f>IF(AB103="","",IF(SUM($AB$13:AB103&gt;$G$8),"JOB DONE",IF(SUM($AB$13:AB103&lt;=$M$9),"STOP","")))</f>
        <v/>
      </c>
      <c r="X103" s="245">
        <f t="shared" si="76"/>
        <v>0</v>
      </c>
      <c r="Y103" s="244">
        <f t="shared" si="77"/>
        <v>0</v>
      </c>
      <c r="Z103" s="241">
        <f t="shared" si="78"/>
        <v>0</v>
      </c>
      <c r="AA103" s="241">
        <f t="shared" si="63"/>
        <v>0</v>
      </c>
      <c r="AB103" s="241" t="str">
        <f>IF(O103="","",SUM($AA$13:AA103))</f>
        <v/>
      </c>
      <c r="AC103" s="243">
        <f t="shared" si="80"/>
        <v>91</v>
      </c>
      <c r="AD103" s="243">
        <f t="shared" si="83"/>
        <v>91</v>
      </c>
      <c r="AE103" s="236">
        <f t="shared" si="64"/>
        <v>0</v>
      </c>
      <c r="AF103" s="236" t="str">
        <f t="shared" si="81"/>
        <v/>
      </c>
      <c r="AG103" s="236" t="str">
        <f t="shared" si="65"/>
        <v>WIN</v>
      </c>
      <c r="AH103" s="241" t="str">
        <f t="shared" si="66"/>
        <v/>
      </c>
      <c r="AI103" s="241" t="str">
        <f t="shared" si="67"/>
        <v/>
      </c>
      <c r="AJ103" s="241">
        <f t="shared" si="68"/>
        <v>0</v>
      </c>
      <c r="AK103" s="237" t="str">
        <f t="shared" si="69"/>
        <v>N</v>
      </c>
      <c r="AL103" s="243">
        <f t="shared" si="70"/>
        <v>1</v>
      </c>
      <c r="AM103" s="242"/>
      <c r="AN103" s="236">
        <v>91</v>
      </c>
      <c r="AO103" s="236">
        <f t="shared" si="82"/>
        <v>7.5401138047463465E+18</v>
      </c>
      <c r="AP103" s="241"/>
      <c r="AQ103" s="236" t="e">
        <f t="shared" si="79"/>
        <v>#N/A</v>
      </c>
    </row>
    <row r="104" spans="1:43" ht="21" customHeight="1" thickBot="1" x14ac:dyDescent="0.3">
      <c r="A104" s="259">
        <v>92</v>
      </c>
      <c r="B104" s="263"/>
      <c r="C104" s="162"/>
      <c r="D104" s="161"/>
      <c r="E104" s="161"/>
      <c r="F104" s="258" t="s">
        <v>142</v>
      </c>
      <c r="G104" s="257" t="str">
        <f t="shared" si="71"/>
        <v/>
      </c>
      <c r="H104" s="262" t="str">
        <f t="shared" si="72"/>
        <v/>
      </c>
      <c r="I104" s="255" t="str">
        <f t="shared" si="57"/>
        <v/>
      </c>
      <c r="J104" s="254">
        <f t="shared" si="58"/>
        <v>0</v>
      </c>
      <c r="K104" s="261"/>
      <c r="L104" s="252" t="s">
        <v>146</v>
      </c>
      <c r="M104" s="231"/>
      <c r="N104" s="251">
        <v>0</v>
      </c>
      <c r="O104" s="260" t="str">
        <f t="shared" si="59"/>
        <v/>
      </c>
      <c r="P104" s="250" t="str">
        <f t="shared" si="73"/>
        <v/>
      </c>
      <c r="Q104" s="250" t="str">
        <f t="shared" si="60"/>
        <v/>
      </c>
      <c r="R104" s="248" t="str">
        <f t="shared" si="84"/>
        <v/>
      </c>
      <c r="S104" s="248" t="str">
        <f t="shared" si="61"/>
        <v/>
      </c>
      <c r="T104" s="260" t="str">
        <f t="shared" si="74"/>
        <v/>
      </c>
      <c r="U104" s="248" t="str">
        <f t="shared" si="75"/>
        <v/>
      </c>
      <c r="V104" s="247" t="str">
        <f t="shared" si="62"/>
        <v/>
      </c>
      <c r="W104" s="246" t="str">
        <f>IF(AB104="","",IF(SUM($AB$13:AB104&gt;$G$8),"JOB DONE",IF(SUM($AB$13:AB104&lt;=$M$9),"STOP","")))</f>
        <v/>
      </c>
      <c r="X104" s="245">
        <f t="shared" si="76"/>
        <v>0</v>
      </c>
      <c r="Y104" s="244">
        <f t="shared" si="77"/>
        <v>0</v>
      </c>
      <c r="Z104" s="241">
        <f t="shared" si="78"/>
        <v>0</v>
      </c>
      <c r="AA104" s="241">
        <f t="shared" si="63"/>
        <v>0</v>
      </c>
      <c r="AB104" s="241" t="str">
        <f>IF(O104="","",SUM($AA$13:AA104))</f>
        <v/>
      </c>
      <c r="AC104" s="243">
        <f t="shared" si="80"/>
        <v>92</v>
      </c>
      <c r="AD104" s="243">
        <f t="shared" si="83"/>
        <v>92</v>
      </c>
      <c r="AE104" s="236">
        <f t="shared" si="64"/>
        <v>0</v>
      </c>
      <c r="AF104" s="236" t="str">
        <f t="shared" si="81"/>
        <v/>
      </c>
      <c r="AG104" s="236" t="str">
        <f t="shared" si="65"/>
        <v>WIN</v>
      </c>
      <c r="AH104" s="241" t="str">
        <f t="shared" si="66"/>
        <v/>
      </c>
      <c r="AI104" s="241" t="str">
        <f t="shared" si="67"/>
        <v/>
      </c>
      <c r="AJ104" s="241">
        <f t="shared" si="68"/>
        <v>0</v>
      </c>
      <c r="AK104" s="237" t="str">
        <f t="shared" si="69"/>
        <v>N</v>
      </c>
      <c r="AL104" s="243">
        <f t="shared" si="70"/>
        <v>1</v>
      </c>
      <c r="AM104" s="242"/>
      <c r="AN104" s="236">
        <v>92</v>
      </c>
      <c r="AO104" s="236">
        <f t="shared" si="82"/>
        <v>1.2200160415121877E+19</v>
      </c>
      <c r="AP104" s="241"/>
      <c r="AQ104" s="236" t="e">
        <f t="shared" si="79"/>
        <v>#N/A</v>
      </c>
    </row>
    <row r="105" spans="1:43" ht="21" customHeight="1" thickBot="1" x14ac:dyDescent="0.3">
      <c r="A105" s="259">
        <v>93</v>
      </c>
      <c r="B105" s="263"/>
      <c r="C105" s="162"/>
      <c r="D105" s="161"/>
      <c r="E105" s="161"/>
      <c r="F105" s="258" t="s">
        <v>142</v>
      </c>
      <c r="G105" s="257" t="str">
        <f t="shared" si="71"/>
        <v/>
      </c>
      <c r="H105" s="262" t="str">
        <f t="shared" si="72"/>
        <v/>
      </c>
      <c r="I105" s="255" t="str">
        <f t="shared" si="57"/>
        <v/>
      </c>
      <c r="J105" s="254">
        <f t="shared" si="58"/>
        <v>0</v>
      </c>
      <c r="K105" s="261"/>
      <c r="L105" s="252" t="s">
        <v>146</v>
      </c>
      <c r="M105" s="231"/>
      <c r="N105" s="251">
        <v>0</v>
      </c>
      <c r="O105" s="260" t="str">
        <f t="shared" si="59"/>
        <v/>
      </c>
      <c r="P105" s="250" t="str">
        <f t="shared" si="73"/>
        <v/>
      </c>
      <c r="Q105" s="250" t="str">
        <f t="shared" si="60"/>
        <v/>
      </c>
      <c r="R105" s="248" t="str">
        <f t="shared" si="84"/>
        <v/>
      </c>
      <c r="S105" s="248" t="str">
        <f t="shared" si="61"/>
        <v/>
      </c>
      <c r="T105" s="260" t="str">
        <f t="shared" si="74"/>
        <v/>
      </c>
      <c r="U105" s="248" t="str">
        <f t="shared" si="75"/>
        <v/>
      </c>
      <c r="V105" s="247" t="str">
        <f t="shared" si="62"/>
        <v/>
      </c>
      <c r="W105" s="246" t="str">
        <f>IF(AB105="","",IF(SUM($AB$13:AB105&gt;$G$8),"JOB DONE",IF(SUM($AB$13:AB105&lt;=$M$9),"STOP","")))</f>
        <v/>
      </c>
      <c r="X105" s="245">
        <f t="shared" si="76"/>
        <v>0</v>
      </c>
      <c r="Y105" s="244">
        <f t="shared" si="77"/>
        <v>0</v>
      </c>
      <c r="Z105" s="241">
        <f t="shared" si="78"/>
        <v>0</v>
      </c>
      <c r="AA105" s="241">
        <f t="shared" si="63"/>
        <v>0</v>
      </c>
      <c r="AB105" s="241" t="str">
        <f>IF(O105="","",SUM($AA$13:AA105))</f>
        <v/>
      </c>
      <c r="AC105" s="243">
        <f t="shared" si="80"/>
        <v>93</v>
      </c>
      <c r="AD105" s="243">
        <f t="shared" si="83"/>
        <v>93</v>
      </c>
      <c r="AE105" s="236">
        <f t="shared" si="64"/>
        <v>0</v>
      </c>
      <c r="AF105" s="236" t="str">
        <f t="shared" si="81"/>
        <v/>
      </c>
      <c r="AG105" s="236" t="str">
        <f t="shared" si="65"/>
        <v>WIN</v>
      </c>
      <c r="AH105" s="241" t="str">
        <f t="shared" si="66"/>
        <v/>
      </c>
      <c r="AI105" s="241" t="str">
        <f t="shared" si="67"/>
        <v/>
      </c>
      <c r="AJ105" s="241">
        <f t="shared" si="68"/>
        <v>0</v>
      </c>
      <c r="AK105" s="237" t="str">
        <f t="shared" si="69"/>
        <v>N</v>
      </c>
      <c r="AL105" s="243">
        <f t="shared" si="70"/>
        <v>1</v>
      </c>
      <c r="AM105" s="242"/>
      <c r="AN105" s="236">
        <v>93</v>
      </c>
      <c r="AO105" s="236">
        <f t="shared" si="82"/>
        <v>1.9740274219868226E+19</v>
      </c>
      <c r="AP105" s="241"/>
      <c r="AQ105" s="236" t="e">
        <f t="shared" si="79"/>
        <v>#N/A</v>
      </c>
    </row>
    <row r="106" spans="1:43" ht="21" customHeight="1" thickBot="1" x14ac:dyDescent="0.3">
      <c r="A106" s="259">
        <v>94</v>
      </c>
      <c r="B106" s="263"/>
      <c r="C106" s="162"/>
      <c r="D106" s="161"/>
      <c r="E106" s="161"/>
      <c r="F106" s="258" t="s">
        <v>142</v>
      </c>
      <c r="G106" s="257" t="str">
        <f t="shared" si="71"/>
        <v/>
      </c>
      <c r="H106" s="262" t="str">
        <f t="shared" si="72"/>
        <v/>
      </c>
      <c r="I106" s="255" t="str">
        <f t="shared" si="57"/>
        <v/>
      </c>
      <c r="J106" s="254">
        <f t="shared" si="58"/>
        <v>0</v>
      </c>
      <c r="K106" s="261"/>
      <c r="L106" s="252" t="s">
        <v>146</v>
      </c>
      <c r="M106" s="231"/>
      <c r="N106" s="251">
        <v>0</v>
      </c>
      <c r="O106" s="260" t="str">
        <f t="shared" si="59"/>
        <v/>
      </c>
      <c r="P106" s="250" t="str">
        <f t="shared" si="73"/>
        <v/>
      </c>
      <c r="Q106" s="250" t="str">
        <f t="shared" si="60"/>
        <v/>
      </c>
      <c r="R106" s="248" t="str">
        <f t="shared" si="84"/>
        <v/>
      </c>
      <c r="S106" s="248" t="str">
        <f t="shared" si="61"/>
        <v/>
      </c>
      <c r="T106" s="260" t="str">
        <f t="shared" si="74"/>
        <v/>
      </c>
      <c r="U106" s="248" t="str">
        <f t="shared" si="75"/>
        <v/>
      </c>
      <c r="V106" s="247" t="str">
        <f t="shared" si="62"/>
        <v/>
      </c>
      <c r="W106" s="246" t="str">
        <f>IF(AB106="","",IF(SUM($AB$13:AB106&gt;$G$8),"JOB DONE",IF(SUM($AB$13:AB106&lt;=$M$9),"STOP","")))</f>
        <v/>
      </c>
      <c r="X106" s="245">
        <f t="shared" si="76"/>
        <v>0</v>
      </c>
      <c r="Y106" s="244">
        <f t="shared" si="77"/>
        <v>0</v>
      </c>
      <c r="Z106" s="241">
        <f t="shared" si="78"/>
        <v>0</v>
      </c>
      <c r="AA106" s="241">
        <f t="shared" si="63"/>
        <v>0</v>
      </c>
      <c r="AB106" s="241" t="str">
        <f>IF(O106="","",SUM($AA$13:AA106))</f>
        <v/>
      </c>
      <c r="AC106" s="243">
        <f t="shared" si="80"/>
        <v>94</v>
      </c>
      <c r="AD106" s="243">
        <f t="shared" si="83"/>
        <v>94</v>
      </c>
      <c r="AE106" s="236">
        <f t="shared" si="64"/>
        <v>0</v>
      </c>
      <c r="AF106" s="236" t="str">
        <f t="shared" si="81"/>
        <v/>
      </c>
      <c r="AG106" s="236" t="str">
        <f t="shared" si="65"/>
        <v>WIN</v>
      </c>
      <c r="AH106" s="241" t="str">
        <f t="shared" si="66"/>
        <v/>
      </c>
      <c r="AI106" s="241" t="str">
        <f t="shared" si="67"/>
        <v/>
      </c>
      <c r="AJ106" s="241">
        <f t="shared" si="68"/>
        <v>0</v>
      </c>
      <c r="AK106" s="237" t="str">
        <f t="shared" si="69"/>
        <v>N</v>
      </c>
      <c r="AL106" s="243">
        <f t="shared" si="70"/>
        <v>1</v>
      </c>
      <c r="AM106" s="242"/>
      <c r="AN106" s="236">
        <v>94</v>
      </c>
      <c r="AO106" s="236">
        <f t="shared" si="82"/>
        <v>3.19404346349901E+19</v>
      </c>
      <c r="AP106" s="241"/>
      <c r="AQ106" s="236" t="e">
        <f t="shared" si="79"/>
        <v>#N/A</v>
      </c>
    </row>
    <row r="107" spans="1:43" ht="21" customHeight="1" thickBot="1" x14ac:dyDescent="0.3">
      <c r="A107" s="259">
        <v>95</v>
      </c>
      <c r="B107" s="263"/>
      <c r="C107" s="162"/>
      <c r="D107" s="161"/>
      <c r="E107" s="161"/>
      <c r="F107" s="258" t="s">
        <v>142</v>
      </c>
      <c r="G107" s="257" t="str">
        <f t="shared" si="71"/>
        <v/>
      </c>
      <c r="H107" s="262" t="str">
        <f t="shared" si="72"/>
        <v/>
      </c>
      <c r="I107" s="255" t="str">
        <f t="shared" si="57"/>
        <v/>
      </c>
      <c r="J107" s="254">
        <f t="shared" si="58"/>
        <v>0</v>
      </c>
      <c r="K107" s="261"/>
      <c r="L107" s="252" t="s">
        <v>146</v>
      </c>
      <c r="M107" s="231"/>
      <c r="N107" s="251">
        <v>0</v>
      </c>
      <c r="O107" s="260" t="str">
        <f t="shared" si="59"/>
        <v/>
      </c>
      <c r="P107" s="250" t="str">
        <f t="shared" si="73"/>
        <v/>
      </c>
      <c r="Q107" s="250" t="str">
        <f t="shared" si="60"/>
        <v/>
      </c>
      <c r="R107" s="248" t="str">
        <f t="shared" si="84"/>
        <v/>
      </c>
      <c r="S107" s="248" t="str">
        <f t="shared" si="61"/>
        <v/>
      </c>
      <c r="T107" s="260" t="str">
        <f t="shared" si="74"/>
        <v/>
      </c>
      <c r="U107" s="248" t="str">
        <f t="shared" si="75"/>
        <v/>
      </c>
      <c r="V107" s="247" t="str">
        <f t="shared" si="62"/>
        <v/>
      </c>
      <c r="W107" s="246" t="str">
        <f>IF(AB107="","",IF(SUM($AB$13:AB107&gt;$G$8),"JOB DONE",IF(SUM($AB$13:AB107&lt;=$M$9),"STOP","")))</f>
        <v/>
      </c>
      <c r="X107" s="245">
        <f t="shared" si="76"/>
        <v>0</v>
      </c>
      <c r="Y107" s="244">
        <f t="shared" si="77"/>
        <v>0</v>
      </c>
      <c r="Z107" s="241">
        <f t="shared" si="78"/>
        <v>0</v>
      </c>
      <c r="AA107" s="241">
        <f t="shared" si="63"/>
        <v>0</v>
      </c>
      <c r="AB107" s="241" t="str">
        <f>IF(O107="","",SUM($AA$13:AA107))</f>
        <v/>
      </c>
      <c r="AC107" s="243">
        <f t="shared" si="80"/>
        <v>95</v>
      </c>
      <c r="AD107" s="243">
        <f t="shared" si="83"/>
        <v>95</v>
      </c>
      <c r="AE107" s="236">
        <f t="shared" si="64"/>
        <v>0</v>
      </c>
      <c r="AF107" s="236" t="str">
        <f t="shared" si="81"/>
        <v/>
      </c>
      <c r="AG107" s="236" t="str">
        <f t="shared" si="65"/>
        <v>WIN</v>
      </c>
      <c r="AH107" s="241" t="str">
        <f t="shared" si="66"/>
        <v/>
      </c>
      <c r="AI107" s="241" t="str">
        <f t="shared" si="67"/>
        <v/>
      </c>
      <c r="AJ107" s="241">
        <f t="shared" si="68"/>
        <v>0</v>
      </c>
      <c r="AK107" s="237" t="str">
        <f t="shared" si="69"/>
        <v>N</v>
      </c>
      <c r="AL107" s="243">
        <f t="shared" si="70"/>
        <v>1</v>
      </c>
      <c r="AM107" s="242"/>
      <c r="AN107" s="236">
        <v>95</v>
      </c>
      <c r="AO107" s="236">
        <f t="shared" si="82"/>
        <v>5.1680708854858326E+19</v>
      </c>
      <c r="AP107" s="241"/>
      <c r="AQ107" s="236" t="e">
        <f t="shared" si="79"/>
        <v>#N/A</v>
      </c>
    </row>
    <row r="108" spans="1:43" ht="21" customHeight="1" thickBot="1" x14ac:dyDescent="0.3">
      <c r="A108" s="259">
        <v>96</v>
      </c>
      <c r="B108" s="263"/>
      <c r="C108" s="162"/>
      <c r="D108" s="161"/>
      <c r="E108" s="161"/>
      <c r="F108" s="258" t="s">
        <v>142</v>
      </c>
      <c r="G108" s="257" t="str">
        <f t="shared" si="71"/>
        <v/>
      </c>
      <c r="H108" s="262" t="str">
        <f t="shared" si="72"/>
        <v/>
      </c>
      <c r="I108" s="255" t="str">
        <f t="shared" si="57"/>
        <v/>
      </c>
      <c r="J108" s="254">
        <f t="shared" si="58"/>
        <v>0</v>
      </c>
      <c r="K108" s="261"/>
      <c r="L108" s="252" t="s">
        <v>146</v>
      </c>
      <c r="M108" s="231"/>
      <c r="N108" s="251">
        <v>0</v>
      </c>
      <c r="O108" s="260" t="str">
        <f t="shared" si="59"/>
        <v/>
      </c>
      <c r="P108" s="250" t="str">
        <f t="shared" si="73"/>
        <v/>
      </c>
      <c r="Q108" s="250" t="str">
        <f t="shared" si="60"/>
        <v/>
      </c>
      <c r="R108" s="248" t="str">
        <f t="shared" si="84"/>
        <v/>
      </c>
      <c r="S108" s="248" t="str">
        <f t="shared" si="61"/>
        <v/>
      </c>
      <c r="T108" s="260" t="str">
        <f t="shared" si="74"/>
        <v/>
      </c>
      <c r="U108" s="248" t="str">
        <f t="shared" si="75"/>
        <v/>
      </c>
      <c r="V108" s="247" t="str">
        <f t="shared" si="62"/>
        <v/>
      </c>
      <c r="W108" s="246" t="str">
        <f>IF(AB108="","",IF(SUM($AB$13:AB108&gt;$G$8),"JOB DONE",IF(SUM($AB$13:AB108&lt;=$M$9),"STOP","")))</f>
        <v/>
      </c>
      <c r="X108" s="245">
        <f t="shared" si="76"/>
        <v>0</v>
      </c>
      <c r="Y108" s="244">
        <f t="shared" si="77"/>
        <v>0</v>
      </c>
      <c r="Z108" s="241">
        <f t="shared" si="78"/>
        <v>0</v>
      </c>
      <c r="AA108" s="241">
        <f t="shared" si="63"/>
        <v>0</v>
      </c>
      <c r="AB108" s="241" t="str">
        <f>IF(O108="","",SUM($AA$13:AA108))</f>
        <v/>
      </c>
      <c r="AC108" s="243">
        <f t="shared" si="80"/>
        <v>96</v>
      </c>
      <c r="AD108" s="243">
        <f t="shared" si="83"/>
        <v>96</v>
      </c>
      <c r="AE108" s="236">
        <f t="shared" si="64"/>
        <v>0</v>
      </c>
      <c r="AF108" s="236" t="str">
        <f t="shared" si="81"/>
        <v/>
      </c>
      <c r="AG108" s="236" t="str">
        <f t="shared" si="65"/>
        <v>WIN</v>
      </c>
      <c r="AH108" s="241" t="str">
        <f t="shared" si="66"/>
        <v/>
      </c>
      <c r="AI108" s="241" t="str">
        <f t="shared" si="67"/>
        <v/>
      </c>
      <c r="AJ108" s="241">
        <f t="shared" si="68"/>
        <v>0</v>
      </c>
      <c r="AK108" s="237" t="str">
        <f t="shared" si="69"/>
        <v>N</v>
      </c>
      <c r="AL108" s="243">
        <f t="shared" si="70"/>
        <v>1</v>
      </c>
      <c r="AM108" s="242"/>
      <c r="AN108" s="236">
        <v>96</v>
      </c>
      <c r="AO108" s="236">
        <f t="shared" si="82"/>
        <v>8.3621143489848426E+19</v>
      </c>
      <c r="AP108" s="241"/>
      <c r="AQ108" s="236" t="e">
        <f t="shared" si="79"/>
        <v>#N/A</v>
      </c>
    </row>
    <row r="109" spans="1:43" ht="21" customHeight="1" thickBot="1" x14ac:dyDescent="0.3">
      <c r="A109" s="259">
        <v>97</v>
      </c>
      <c r="B109" s="263"/>
      <c r="C109" s="162"/>
      <c r="D109" s="161"/>
      <c r="E109" s="161"/>
      <c r="F109" s="258" t="s">
        <v>142</v>
      </c>
      <c r="G109" s="257" t="str">
        <f t="shared" si="71"/>
        <v/>
      </c>
      <c r="H109" s="262" t="str">
        <f t="shared" si="72"/>
        <v/>
      </c>
      <c r="I109" s="255" t="str">
        <f t="shared" ref="I109:I114" si="85">IF(G109="","",IF(F109="WIN",H109,IF(F109="SPLIT",H109/$AH$3*$L$4,IF(F109="MULTI",H109/2,""))))</f>
        <v/>
      </c>
      <c r="J109" s="254">
        <f t="shared" ref="J109:J114" si="86">IF(F109="","",IF(F109="WIN",0,IF(AND(F109="WIN",G109=2),"",IF(F109="SPLIT",H109/$AH$3*$M$4,IF(F109="MULTI",H109/2,0)))))</f>
        <v>0</v>
      </c>
      <c r="K109" s="261"/>
      <c r="L109" s="252" t="s">
        <v>146</v>
      </c>
      <c r="M109" s="231"/>
      <c r="N109" s="251">
        <v>0</v>
      </c>
      <c r="O109" s="260" t="str">
        <f t="shared" ref="O109:O114" si="87">IF(AJ109=0,"",AJ109)</f>
        <v/>
      </c>
      <c r="P109" s="250" t="str">
        <f t="shared" si="73"/>
        <v/>
      </c>
      <c r="Q109" s="250" t="str">
        <f t="shared" ref="Q109:Q114" si="88">IF(K109="Win",0,IF(K109="Debit",P109,""))</f>
        <v/>
      </c>
      <c r="R109" s="248" t="str">
        <f t="shared" si="84"/>
        <v/>
      </c>
      <c r="S109" s="248" t="str">
        <f t="shared" ref="S109:S114" si="89">IF(K109="win",R109-P109,IF(K109="debit",0,""))</f>
        <v/>
      </c>
      <c r="T109" s="260" t="str">
        <f t="shared" si="74"/>
        <v/>
      </c>
      <c r="U109" s="248" t="str">
        <f t="shared" si="75"/>
        <v/>
      </c>
      <c r="V109" s="247" t="str">
        <f t="shared" ref="V109:V114" si="90">IF(U109="","",IF(AND(K109="win",G109=1),1,IF(AND(K109="win",U109&lt;=T109),U109+1,IF(AND(K109="win",U109&gt;T109),T109+1,IF(K109="debit",G109+1,"")))))</f>
        <v/>
      </c>
      <c r="W109" s="246" t="str">
        <f>IF(AB109="","",IF(SUM($AB$13:AB109&gt;$G$8),"JOB DONE",IF(SUM($AB$13:AB109&lt;=$M$9),"STOP","")))</f>
        <v/>
      </c>
      <c r="X109" s="245">
        <f t="shared" si="76"/>
        <v>0</v>
      </c>
      <c r="Y109" s="244">
        <f t="shared" si="77"/>
        <v>0</v>
      </c>
      <c r="Z109" s="241">
        <f t="shared" si="78"/>
        <v>0</v>
      </c>
      <c r="AA109" s="241">
        <f t="shared" ref="AA109:AA114" si="91">SUM(AH109:AI109)</f>
        <v>0</v>
      </c>
      <c r="AB109" s="241" t="str">
        <f>IF(O109="","",SUM($AA$13:AA109))</f>
        <v/>
      </c>
      <c r="AC109" s="243">
        <f t="shared" si="80"/>
        <v>97</v>
      </c>
      <c r="AD109" s="243">
        <f t="shared" si="83"/>
        <v>97</v>
      </c>
      <c r="AE109" s="236">
        <f t="shared" ref="AE109:AE114" si="92">IF(AND(AC109&lt;$AH$3,F109="Split"),$AH$3,0)</f>
        <v>0</v>
      </c>
      <c r="AF109" s="236" t="str">
        <f t="shared" si="81"/>
        <v/>
      </c>
      <c r="AG109" s="236" t="str">
        <f t="shared" ref="AG109:AG114" si="93">IF(OR(F109="Win",F109="Split",F109="Multi"),F109,"")</f>
        <v>WIN</v>
      </c>
      <c r="AH109" s="241" t="str">
        <f t="shared" ref="AH109:AH114" si="94">IFERROR(IF(OR(M109="",N109=""),"",(IF(K109="NB",0,IF(K109="WIN",(I109*M109)-I109,0-I109)))),"")</f>
        <v/>
      </c>
      <c r="AI109" s="241" t="str">
        <f t="shared" ref="AI109:AI114" si="95">IFERROR(IF(OR(M109="",N109=""),"",IF(L109="NB",0,IF(L109="WIN",(J109*N109)-J109,0-J109))),"")</f>
        <v/>
      </c>
      <c r="AJ109" s="241">
        <f t="shared" ref="AJ109:AJ114" si="96">SUM(AH109:AI109)</f>
        <v>0</v>
      </c>
      <c r="AK109" s="237" t="str">
        <f t="shared" ref="AK109:AK114" si="97">IF(AJ109&gt;0,"Y","N")</f>
        <v>N</v>
      </c>
      <c r="AL109" s="243">
        <f t="shared" ref="AL109:AL114" si="98">IF(AK109="N",1,IF(AND(AK109="y",AG109="WIN",M109&gt;=$K$5),0-$M$5,IF(AND(AK109="y",AG109="WIN",M109&gt;=$J$6,M109&lt;=$K$6),0-$M$6,IF(AND(AK109="y",AG109="WIN",M109&lt;=$K$7),0,IF(AND(AK109="y",AG109="Split"),0-$M$5,IF(AND(AK109="y",AG109="MULTI"),0-$M$6,0))))))</f>
        <v>1</v>
      </c>
      <c r="AM109" s="242"/>
      <c r="AN109" s="236">
        <v>97</v>
      </c>
      <c r="AO109" s="236">
        <f t="shared" si="82"/>
        <v>1.3530185234470676E+20</v>
      </c>
      <c r="AP109" s="241"/>
      <c r="AQ109" s="236" t="e">
        <f t="shared" si="79"/>
        <v>#N/A</v>
      </c>
    </row>
    <row r="110" spans="1:43" ht="21" customHeight="1" thickBot="1" x14ac:dyDescent="0.3">
      <c r="A110" s="259">
        <v>98</v>
      </c>
      <c r="B110" s="263"/>
      <c r="C110" s="162"/>
      <c r="D110" s="161"/>
      <c r="E110" s="161"/>
      <c r="F110" s="258" t="s">
        <v>142</v>
      </c>
      <c r="G110" s="257" t="str">
        <f t="shared" si="71"/>
        <v/>
      </c>
      <c r="H110" s="262" t="str">
        <f t="shared" ref="H110:H114" si="99">IF(OR(G110="JOB DONE",G110="STOP"),"",IF(G110="","",IF(G110&gt;0,$G$6*G110,"")))</f>
        <v/>
      </c>
      <c r="I110" s="255" t="str">
        <f t="shared" si="85"/>
        <v/>
      </c>
      <c r="J110" s="254">
        <f t="shared" si="86"/>
        <v>0</v>
      </c>
      <c r="K110" s="261"/>
      <c r="L110" s="252" t="s">
        <v>146</v>
      </c>
      <c r="M110" s="231"/>
      <c r="N110" s="251">
        <v>0</v>
      </c>
      <c r="O110" s="260" t="str">
        <f t="shared" si="87"/>
        <v/>
      </c>
      <c r="P110" s="250" t="str">
        <f t="shared" si="73"/>
        <v/>
      </c>
      <c r="Q110" s="250" t="str">
        <f t="shared" si="88"/>
        <v/>
      </c>
      <c r="R110" s="248" t="str">
        <f t="shared" si="84"/>
        <v/>
      </c>
      <c r="S110" s="248" t="str">
        <f t="shared" si="89"/>
        <v/>
      </c>
      <c r="T110" s="260" t="str">
        <f t="shared" ref="T110:T114" si="100">IF(Q110="","",IF(Q110=0,T109-(S110-1),IF(Q110&gt;0,T109+(Q110+1),"")))</f>
        <v/>
      </c>
      <c r="U110" s="248" t="str">
        <f t="shared" ref="U110:U114" si="101">IF(T110&lt;0,T109+1,IF(T110=0,T109+1,IF(T109&lt;=0,1,IF(AND(K109="win",T110&gt;0,T109&gt;U109),U109+1,IF(AND(K109="win",T110&gt;0,T109&lt;U109),T109+1,IF(AND(K109="win",T110&gt;0,T109=U109),U109+1,IF(K109="debit",U109+1,"")))))))</f>
        <v/>
      </c>
      <c r="V110" s="247" t="str">
        <f t="shared" si="90"/>
        <v/>
      </c>
      <c r="W110" s="246" t="str">
        <f>IF(AB110="","",IF(SUM($AB$13:AB110&gt;$G$8),"JOB DONE",IF(SUM($AB$13:AB110&lt;=$M$9),"STOP","")))</f>
        <v/>
      </c>
      <c r="X110" s="245">
        <f t="shared" ref="X110:X114" si="102">IF(W110="JOB DONE",1,IF(W110="STOP",2,0))</f>
        <v>0</v>
      </c>
      <c r="Y110" s="244">
        <f t="shared" si="77"/>
        <v>0</v>
      </c>
      <c r="Z110" s="241">
        <f t="shared" ref="Z110:Z114" si="103">SUM(Y109+Y110)</f>
        <v>0</v>
      </c>
      <c r="AA110" s="241">
        <f t="shared" si="91"/>
        <v>0</v>
      </c>
      <c r="AB110" s="241" t="str">
        <f>IF(O110="","",SUM($AA$13:AA110))</f>
        <v/>
      </c>
      <c r="AC110" s="243">
        <f t="shared" si="80"/>
        <v>98</v>
      </c>
      <c r="AD110" s="243">
        <f t="shared" si="83"/>
        <v>98</v>
      </c>
      <c r="AE110" s="236">
        <f t="shared" si="92"/>
        <v>0</v>
      </c>
      <c r="AF110" s="236" t="str">
        <f t="shared" si="81"/>
        <v/>
      </c>
      <c r="AG110" s="236" t="str">
        <f t="shared" si="93"/>
        <v>WIN</v>
      </c>
      <c r="AH110" s="241" t="str">
        <f t="shared" si="94"/>
        <v/>
      </c>
      <c r="AI110" s="241" t="str">
        <f t="shared" si="95"/>
        <v/>
      </c>
      <c r="AJ110" s="241">
        <f t="shared" si="96"/>
        <v>0</v>
      </c>
      <c r="AK110" s="237" t="str">
        <f t="shared" si="97"/>
        <v>N</v>
      </c>
      <c r="AL110" s="243">
        <f t="shared" si="98"/>
        <v>1</v>
      </c>
      <c r="AM110" s="242"/>
      <c r="AN110" s="236">
        <v>98</v>
      </c>
      <c r="AO110" s="236">
        <f t="shared" si="82"/>
        <v>2.189229958345552E+20</v>
      </c>
      <c r="AP110" s="241"/>
      <c r="AQ110" s="236" t="e">
        <f t="shared" si="79"/>
        <v>#N/A</v>
      </c>
    </row>
    <row r="111" spans="1:43" ht="21" customHeight="1" thickBot="1" x14ac:dyDescent="0.3">
      <c r="A111" s="259">
        <v>99</v>
      </c>
      <c r="B111" s="263"/>
      <c r="C111" s="162"/>
      <c r="D111" s="161"/>
      <c r="E111" s="161"/>
      <c r="F111" s="258" t="s">
        <v>142</v>
      </c>
      <c r="G111" s="257" t="str">
        <f t="shared" si="71"/>
        <v/>
      </c>
      <c r="H111" s="262" t="str">
        <f t="shared" si="99"/>
        <v/>
      </c>
      <c r="I111" s="255" t="str">
        <f t="shared" si="85"/>
        <v/>
      </c>
      <c r="J111" s="254">
        <f t="shared" si="86"/>
        <v>0</v>
      </c>
      <c r="K111" s="261"/>
      <c r="L111" s="252" t="s">
        <v>146</v>
      </c>
      <c r="M111" s="231"/>
      <c r="N111" s="251">
        <v>0</v>
      </c>
      <c r="O111" s="260" t="str">
        <f t="shared" si="87"/>
        <v/>
      </c>
      <c r="P111" s="250" t="str">
        <f t="shared" si="73"/>
        <v/>
      </c>
      <c r="Q111" s="250" t="str">
        <f t="shared" si="88"/>
        <v/>
      </c>
      <c r="R111" s="248" t="str">
        <f t="shared" si="84"/>
        <v/>
      </c>
      <c r="S111" s="248" t="str">
        <f t="shared" si="89"/>
        <v/>
      </c>
      <c r="T111" s="260" t="str">
        <f t="shared" si="100"/>
        <v/>
      </c>
      <c r="U111" s="248" t="str">
        <f t="shared" si="101"/>
        <v/>
      </c>
      <c r="V111" s="247" t="str">
        <f t="shared" si="90"/>
        <v/>
      </c>
      <c r="W111" s="246" t="str">
        <f>IF(AB111="","",IF(SUM($AB$13:AB111&gt;$G$8),"JOB DONE",IF(SUM($AB$13:AB111&lt;=$M$9),"STOP","")))</f>
        <v/>
      </c>
      <c r="X111" s="245">
        <f t="shared" si="102"/>
        <v>0</v>
      </c>
      <c r="Y111" s="244">
        <f t="shared" si="77"/>
        <v>0</v>
      </c>
      <c r="Z111" s="241">
        <f t="shared" si="103"/>
        <v>0</v>
      </c>
      <c r="AA111" s="241">
        <f t="shared" si="91"/>
        <v>0</v>
      </c>
      <c r="AB111" s="241" t="str">
        <f>IF(O111="","",SUM($AA$13:AA111))</f>
        <v/>
      </c>
      <c r="AC111" s="243">
        <f t="shared" si="80"/>
        <v>99</v>
      </c>
      <c r="AD111" s="243">
        <f t="shared" si="83"/>
        <v>99</v>
      </c>
      <c r="AE111" s="236">
        <f t="shared" si="92"/>
        <v>0</v>
      </c>
      <c r="AF111" s="236" t="str">
        <f t="shared" si="81"/>
        <v/>
      </c>
      <c r="AG111" s="236" t="str">
        <f t="shared" si="93"/>
        <v>WIN</v>
      </c>
      <c r="AH111" s="241" t="str">
        <f t="shared" si="94"/>
        <v/>
      </c>
      <c r="AI111" s="241" t="str">
        <f t="shared" si="95"/>
        <v/>
      </c>
      <c r="AJ111" s="241">
        <f t="shared" si="96"/>
        <v>0</v>
      </c>
      <c r="AK111" s="237" t="str">
        <f t="shared" si="97"/>
        <v>N</v>
      </c>
      <c r="AL111" s="243">
        <f t="shared" si="98"/>
        <v>1</v>
      </c>
      <c r="AM111" s="242"/>
      <c r="AN111" s="236">
        <v>99</v>
      </c>
      <c r="AO111" s="236">
        <f t="shared" ref="AO111:AO114" si="104">AO109+AO110</f>
        <v>3.54224848179262E+20</v>
      </c>
      <c r="AP111" s="241"/>
      <c r="AQ111" s="236" t="e">
        <f t="shared" si="79"/>
        <v>#N/A</v>
      </c>
    </row>
    <row r="112" spans="1:43" ht="21" customHeight="1" thickBot="1" x14ac:dyDescent="0.3">
      <c r="A112" s="259">
        <v>100</v>
      </c>
      <c r="B112" s="263"/>
      <c r="C112" s="162"/>
      <c r="D112" s="161"/>
      <c r="E112" s="161"/>
      <c r="F112" s="258" t="s">
        <v>142</v>
      </c>
      <c r="G112" s="257" t="str">
        <f t="shared" si="71"/>
        <v/>
      </c>
      <c r="H112" s="262" t="str">
        <f t="shared" si="99"/>
        <v/>
      </c>
      <c r="I112" s="255" t="str">
        <f t="shared" si="85"/>
        <v/>
      </c>
      <c r="J112" s="254">
        <f t="shared" si="86"/>
        <v>0</v>
      </c>
      <c r="K112" s="261"/>
      <c r="L112" s="252" t="s">
        <v>146</v>
      </c>
      <c r="M112" s="231"/>
      <c r="N112" s="251">
        <v>0</v>
      </c>
      <c r="O112" s="260" t="str">
        <f t="shared" si="87"/>
        <v/>
      </c>
      <c r="P112" s="250" t="str">
        <f t="shared" si="73"/>
        <v/>
      </c>
      <c r="Q112" s="250" t="str">
        <f t="shared" si="88"/>
        <v/>
      </c>
      <c r="R112" s="248" t="str">
        <f t="shared" si="84"/>
        <v/>
      </c>
      <c r="S112" s="248" t="str">
        <f t="shared" si="89"/>
        <v/>
      </c>
      <c r="T112" s="260" t="str">
        <f t="shared" si="100"/>
        <v/>
      </c>
      <c r="U112" s="248" t="str">
        <f t="shared" si="101"/>
        <v/>
      </c>
      <c r="V112" s="247" t="str">
        <f t="shared" si="90"/>
        <v/>
      </c>
      <c r="W112" s="246" t="str">
        <f>IF(AB112="","",IF(SUM($AB$13:AB112&gt;$G$8),"JOB DONE",IF(SUM($AB$13:AB112&lt;=$M$9),"STOP","")))</f>
        <v/>
      </c>
      <c r="X112" s="245">
        <f t="shared" si="102"/>
        <v>0</v>
      </c>
      <c r="Y112" s="244">
        <f t="shared" si="77"/>
        <v>0</v>
      </c>
      <c r="Z112" s="241">
        <f t="shared" si="103"/>
        <v>0</v>
      </c>
      <c r="AA112" s="241">
        <f t="shared" si="91"/>
        <v>0</v>
      </c>
      <c r="AB112" s="241" t="str">
        <f>IF(O112="","",SUM($AA$13:AA112))</f>
        <v/>
      </c>
      <c r="AC112" s="243">
        <f t="shared" si="80"/>
        <v>100</v>
      </c>
      <c r="AD112" s="243">
        <f t="shared" si="83"/>
        <v>100</v>
      </c>
      <c r="AE112" s="236">
        <f t="shared" si="92"/>
        <v>0</v>
      </c>
      <c r="AF112" s="236" t="str">
        <f t="shared" si="81"/>
        <v/>
      </c>
      <c r="AG112" s="236" t="str">
        <f t="shared" si="93"/>
        <v>WIN</v>
      </c>
      <c r="AH112" s="241" t="str">
        <f t="shared" si="94"/>
        <v/>
      </c>
      <c r="AI112" s="241" t="str">
        <f t="shared" si="95"/>
        <v/>
      </c>
      <c r="AJ112" s="241">
        <f t="shared" si="96"/>
        <v>0</v>
      </c>
      <c r="AK112" s="237" t="str">
        <f t="shared" si="97"/>
        <v>N</v>
      </c>
      <c r="AL112" s="243">
        <f t="shared" si="98"/>
        <v>1</v>
      </c>
      <c r="AM112" s="242"/>
      <c r="AN112" s="236">
        <v>100</v>
      </c>
      <c r="AO112" s="236">
        <f t="shared" si="104"/>
        <v>5.731478440138172E+20</v>
      </c>
      <c r="AP112" s="241"/>
      <c r="AQ112" s="236" t="e">
        <f t="shared" si="79"/>
        <v>#N/A</v>
      </c>
    </row>
    <row r="113" spans="1:43" ht="21" customHeight="1" thickBot="1" x14ac:dyDescent="0.3">
      <c r="A113" s="259">
        <v>101</v>
      </c>
      <c r="B113" s="263"/>
      <c r="C113" s="162"/>
      <c r="D113" s="161"/>
      <c r="E113" s="161"/>
      <c r="F113" s="258" t="s">
        <v>142</v>
      </c>
      <c r="G113" s="257" t="str">
        <f t="shared" si="71"/>
        <v/>
      </c>
      <c r="H113" s="262" t="str">
        <f t="shared" si="99"/>
        <v/>
      </c>
      <c r="I113" s="255" t="str">
        <f t="shared" si="85"/>
        <v/>
      </c>
      <c r="J113" s="254">
        <f t="shared" si="86"/>
        <v>0</v>
      </c>
      <c r="K113" s="261"/>
      <c r="L113" s="252" t="s">
        <v>146</v>
      </c>
      <c r="M113" s="231"/>
      <c r="N113" s="251">
        <v>0</v>
      </c>
      <c r="O113" s="260" t="str">
        <f t="shared" si="87"/>
        <v/>
      </c>
      <c r="P113" s="250" t="str">
        <f t="shared" si="73"/>
        <v/>
      </c>
      <c r="Q113" s="250" t="str">
        <f t="shared" si="88"/>
        <v/>
      </c>
      <c r="R113" s="248" t="str">
        <f t="shared" si="84"/>
        <v/>
      </c>
      <c r="S113" s="248" t="str">
        <f t="shared" si="89"/>
        <v/>
      </c>
      <c r="T113" s="260" t="str">
        <f t="shared" si="100"/>
        <v/>
      </c>
      <c r="U113" s="248" t="str">
        <f t="shared" si="101"/>
        <v/>
      </c>
      <c r="V113" s="247" t="str">
        <f t="shared" si="90"/>
        <v/>
      </c>
      <c r="W113" s="246" t="str">
        <f>IF(AB113="","",IF(SUM($AB$13:AB113&gt;$G$8),"JOB DONE",IF(SUM($AB$13:AB113&lt;=$M$9),"STOP","")))</f>
        <v/>
      </c>
      <c r="X113" s="245">
        <f t="shared" si="102"/>
        <v>0</v>
      </c>
      <c r="Y113" s="244">
        <f t="shared" si="77"/>
        <v>0</v>
      </c>
      <c r="Z113" s="241">
        <f t="shared" si="103"/>
        <v>0</v>
      </c>
      <c r="AA113" s="241">
        <f t="shared" si="91"/>
        <v>0</v>
      </c>
      <c r="AB113" s="241" t="str">
        <f>IF(O113="","",SUM($AA$13:AA113))</f>
        <v/>
      </c>
      <c r="AC113" s="243">
        <f t="shared" si="80"/>
        <v>101</v>
      </c>
      <c r="AD113" s="243">
        <f t="shared" si="83"/>
        <v>101</v>
      </c>
      <c r="AE113" s="236">
        <f t="shared" si="92"/>
        <v>0</v>
      </c>
      <c r="AF113" s="236" t="str">
        <f t="shared" si="81"/>
        <v/>
      </c>
      <c r="AG113" s="236" t="str">
        <f t="shared" si="93"/>
        <v>WIN</v>
      </c>
      <c r="AH113" s="241" t="str">
        <f t="shared" si="94"/>
        <v/>
      </c>
      <c r="AI113" s="241" t="str">
        <f t="shared" si="95"/>
        <v/>
      </c>
      <c r="AJ113" s="241">
        <f t="shared" si="96"/>
        <v>0</v>
      </c>
      <c r="AK113" s="237" t="str">
        <f t="shared" si="97"/>
        <v>N</v>
      </c>
      <c r="AL113" s="243">
        <f t="shared" si="98"/>
        <v>1</v>
      </c>
      <c r="AM113" s="242"/>
      <c r="AN113" s="236">
        <v>101</v>
      </c>
      <c r="AO113" s="236">
        <f t="shared" si="104"/>
        <v>9.273726921930792E+20</v>
      </c>
      <c r="AP113" s="241"/>
      <c r="AQ113" s="236" t="e">
        <f t="shared" si="79"/>
        <v>#N/A</v>
      </c>
    </row>
    <row r="114" spans="1:43" ht="21" customHeight="1" thickBot="1" x14ac:dyDescent="0.3">
      <c r="A114" s="259">
        <v>102</v>
      </c>
      <c r="B114" s="263"/>
      <c r="C114" s="162"/>
      <c r="D114" s="161"/>
      <c r="E114" s="161"/>
      <c r="F114" s="258" t="s">
        <v>142</v>
      </c>
      <c r="G114" s="257" t="str">
        <f t="shared" si="71"/>
        <v/>
      </c>
      <c r="H114" s="256" t="str">
        <f t="shared" si="99"/>
        <v/>
      </c>
      <c r="I114" s="255" t="str">
        <f t="shared" si="85"/>
        <v/>
      </c>
      <c r="J114" s="254">
        <f t="shared" si="86"/>
        <v>0</v>
      </c>
      <c r="K114" s="253"/>
      <c r="L114" s="252" t="s">
        <v>146</v>
      </c>
      <c r="M114" s="231"/>
      <c r="N114" s="251">
        <v>0</v>
      </c>
      <c r="O114" s="249" t="str">
        <f t="shared" si="87"/>
        <v/>
      </c>
      <c r="P114" s="250" t="str">
        <f t="shared" si="73"/>
        <v/>
      </c>
      <c r="Q114" s="250" t="str">
        <f t="shared" si="88"/>
        <v/>
      </c>
      <c r="R114" s="248" t="str">
        <f t="shared" si="84"/>
        <v/>
      </c>
      <c r="S114" s="248" t="str">
        <f t="shared" si="89"/>
        <v/>
      </c>
      <c r="T114" s="249" t="str">
        <f t="shared" si="100"/>
        <v/>
      </c>
      <c r="U114" s="248" t="str">
        <f t="shared" si="101"/>
        <v/>
      </c>
      <c r="V114" s="247" t="str">
        <f t="shared" si="90"/>
        <v/>
      </c>
      <c r="W114" s="246" t="str">
        <f>IF(AB114="","",IF(SUM($AB$13:AB114&gt;$G$8),"JOB DONE",IF(SUM($AB$13:AB114&lt;=$M$9),"STOP","")))</f>
        <v/>
      </c>
      <c r="X114" s="245">
        <f t="shared" si="102"/>
        <v>0</v>
      </c>
      <c r="Y114" s="244">
        <f t="shared" si="77"/>
        <v>0</v>
      </c>
      <c r="Z114" s="241">
        <f t="shared" si="103"/>
        <v>0</v>
      </c>
      <c r="AA114" s="241">
        <f t="shared" si="91"/>
        <v>0</v>
      </c>
      <c r="AB114" s="241" t="str">
        <f>IF(O114="","",SUM($AA$13:AA114))</f>
        <v/>
      </c>
      <c r="AC114" s="243">
        <f t="shared" si="80"/>
        <v>102</v>
      </c>
      <c r="AD114" s="243">
        <f t="shared" si="83"/>
        <v>102</v>
      </c>
      <c r="AE114" s="236">
        <f t="shared" si="92"/>
        <v>0</v>
      </c>
      <c r="AF114" s="236" t="str">
        <f t="shared" si="81"/>
        <v/>
      </c>
      <c r="AG114" s="236" t="str">
        <f t="shared" si="93"/>
        <v>WIN</v>
      </c>
      <c r="AH114" s="241" t="str">
        <f t="shared" si="94"/>
        <v/>
      </c>
      <c r="AI114" s="241" t="str">
        <f t="shared" si="95"/>
        <v/>
      </c>
      <c r="AJ114" s="241">
        <f t="shared" si="96"/>
        <v>0</v>
      </c>
      <c r="AK114" s="237" t="str">
        <f t="shared" si="97"/>
        <v>N</v>
      </c>
      <c r="AL114" s="243">
        <f t="shared" si="98"/>
        <v>1</v>
      </c>
      <c r="AM114" s="242"/>
      <c r="AN114" s="236">
        <v>102</v>
      </c>
      <c r="AO114" s="236">
        <f t="shared" si="104"/>
        <v>1.5005205362068963E+21</v>
      </c>
      <c r="AP114" s="241"/>
      <c r="AQ114" s="236" t="e">
        <f t="shared" si="79"/>
        <v>#N/A</v>
      </c>
    </row>
    <row r="115" spans="1:43" x14ac:dyDescent="0.25">
      <c r="A115" s="240"/>
      <c r="B115" s="240"/>
      <c r="C115" s="240"/>
      <c r="D115" s="240"/>
      <c r="E115" s="240"/>
      <c r="F115" s="239"/>
      <c r="G115" s="240"/>
      <c r="H115" s="240"/>
      <c r="I115" s="240"/>
      <c r="J115" s="239"/>
      <c r="K115" s="239"/>
      <c r="L115" s="239"/>
      <c r="M115" s="239"/>
      <c r="N115" s="239"/>
      <c r="O115" s="239"/>
      <c r="P115" s="239"/>
      <c r="Q115" s="239"/>
      <c r="R115" s="239"/>
      <c r="S115" s="239"/>
      <c r="T115" s="239"/>
      <c r="U115" s="239"/>
      <c r="V115" s="239"/>
    </row>
  </sheetData>
  <sheetProtection algorithmName="SHA-512" hashValue="E1jN3jzpiKw24u7eoWImJ7RN2mS0yGeQx6dicmHg0wPWZPXxp3xuFGKqzuVts5re/ycxJH2n6Cc6n7WG8mAXAQ==" saltValue="ENAfhRg6y/NCTfcRTm1+ew==" spinCount="100000" sheet="1" selectLockedCells="1"/>
  <mergeCells count="11">
    <mergeCell ref="B10:J10"/>
    <mergeCell ref="K10:T10"/>
    <mergeCell ref="B11:I11"/>
    <mergeCell ref="K11:T11"/>
    <mergeCell ref="E1:I1"/>
    <mergeCell ref="H4:I4"/>
    <mergeCell ref="H5:J5"/>
    <mergeCell ref="H6:I6"/>
    <mergeCell ref="H7:J7"/>
    <mergeCell ref="B8:E8"/>
    <mergeCell ref="H8:J8"/>
  </mergeCells>
  <dataValidations count="3">
    <dataValidation type="list" allowBlank="1" showInputMessage="1" showErrorMessage="1" sqref="K13:K114" xr:uid="{367789C5-6967-4F51-8A92-97FA57804CB6}">
      <formula1>$AC$2:$AC$4</formula1>
    </dataValidation>
    <dataValidation type="list" allowBlank="1" showInputMessage="1" showErrorMessage="1" sqref="F13:F114" xr:uid="{A2338099-F715-439B-8032-4F91E4725813}">
      <formula1>$AG$3:$AG$5</formula1>
    </dataValidation>
    <dataValidation type="list" allowBlank="1" showInputMessage="1" showErrorMessage="1" sqref="F3" xr:uid="{B3843618-3A8F-4804-A35B-C78BFB57641D}">
      <formula1>$O$5:$O$6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E812-F69B-4F68-80E0-BF840C8FC9CF}">
  <sheetPr>
    <tabColor rgb="FFFFFF00"/>
  </sheetPr>
  <dimension ref="A1:X41"/>
  <sheetViews>
    <sheetView zoomScaleNormal="100" workbookViewId="0">
      <selection activeCell="B8" sqref="B8:E8"/>
    </sheetView>
  </sheetViews>
  <sheetFormatPr defaultRowHeight="15" x14ac:dyDescent="0.25"/>
  <cols>
    <col min="2" max="2" width="17.7109375" customWidth="1"/>
    <col min="3" max="3" width="15.5703125" customWidth="1"/>
    <col min="4" max="4" width="18.140625" customWidth="1"/>
    <col min="5" max="5" width="38.5703125" customWidth="1"/>
    <col min="6" max="6" width="21" customWidth="1"/>
    <col min="7" max="7" width="14.5703125" customWidth="1"/>
    <col min="10" max="10" width="5.5703125" customWidth="1"/>
    <col min="11" max="11" width="4" customWidth="1"/>
    <col min="12" max="12" width="3" customWidth="1"/>
    <col min="13" max="13" width="1.28515625" customWidth="1"/>
    <col min="14" max="14" width="4.140625" customWidth="1"/>
    <col min="16" max="16" width="5.42578125" customWidth="1"/>
    <col min="17" max="17" width="4.85546875" customWidth="1"/>
    <col min="19" max="19" width="5.7109375" customWidth="1"/>
    <col min="20" max="20" width="7" customWidth="1"/>
    <col min="21" max="21" width="9.7109375" customWidth="1"/>
    <col min="22" max="22" width="19.28515625" hidden="1" customWidth="1"/>
    <col min="23" max="23" width="18.85546875" hidden="1" customWidth="1"/>
    <col min="24" max="24" width="12.140625" hidden="1" customWidth="1"/>
  </cols>
  <sheetData>
    <row r="1" spans="1:24" ht="20.25" customHeight="1" thickBot="1" x14ac:dyDescent="0.3">
      <c r="A1" s="327"/>
      <c r="B1" s="326"/>
      <c r="C1" s="325"/>
      <c r="D1" s="325"/>
      <c r="E1" s="368"/>
      <c r="F1" s="368"/>
      <c r="G1" s="368"/>
      <c r="H1" s="368"/>
      <c r="I1" s="368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3"/>
    </row>
    <row r="2" spans="1:24" ht="17.25" customHeight="1" thickBot="1" x14ac:dyDescent="0.3">
      <c r="A2" s="300"/>
      <c r="B2" s="240"/>
      <c r="C2" s="240"/>
      <c r="D2" s="240"/>
      <c r="E2" s="240"/>
      <c r="F2" s="239"/>
      <c r="G2" s="240"/>
      <c r="H2" s="240"/>
      <c r="I2" s="240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305"/>
    </row>
    <row r="3" spans="1:24" ht="24" customHeight="1" thickBot="1" x14ac:dyDescent="0.3">
      <c r="A3" s="300"/>
      <c r="B3" s="240"/>
      <c r="C3" s="240"/>
      <c r="D3" s="240"/>
      <c r="E3" s="240"/>
      <c r="F3" s="240"/>
      <c r="G3" s="240"/>
      <c r="H3" s="319" t="s">
        <v>183</v>
      </c>
      <c r="I3" s="240"/>
      <c r="J3" s="239"/>
      <c r="K3" s="303">
        <v>1</v>
      </c>
      <c r="L3" s="314" t="s">
        <v>113</v>
      </c>
      <c r="M3" s="318" t="s">
        <v>114</v>
      </c>
      <c r="N3" s="239"/>
      <c r="O3" s="240"/>
      <c r="P3" s="240"/>
      <c r="Q3" s="240"/>
      <c r="R3" s="240"/>
      <c r="S3" s="240"/>
      <c r="T3" s="316"/>
    </row>
    <row r="4" spans="1:24" ht="24" customHeight="1" thickBot="1" x14ac:dyDescent="0.3">
      <c r="A4" s="300"/>
      <c r="B4" s="240"/>
      <c r="C4" s="240"/>
      <c r="D4" s="240"/>
      <c r="E4" s="240"/>
      <c r="F4" s="315" t="s">
        <v>187</v>
      </c>
      <c r="G4" s="213">
        <v>250</v>
      </c>
      <c r="H4" s="369" t="s">
        <v>115</v>
      </c>
      <c r="I4" s="370"/>
      <c r="J4" s="308">
        <v>1.6</v>
      </c>
      <c r="K4" s="314" t="s">
        <v>116</v>
      </c>
      <c r="L4" s="303">
        <v>1</v>
      </c>
      <c r="M4" s="313">
        <v>3</v>
      </c>
      <c r="N4" s="239"/>
      <c r="O4" s="312"/>
      <c r="P4" s="239"/>
      <c r="Q4" s="239"/>
      <c r="R4" s="239"/>
      <c r="S4" s="239"/>
      <c r="T4" s="305"/>
    </row>
    <row r="5" spans="1:24" ht="24" customHeight="1" thickBot="1" x14ac:dyDescent="0.3">
      <c r="A5" s="300"/>
      <c r="B5" s="240"/>
      <c r="C5" s="240"/>
      <c r="D5" s="240"/>
      <c r="E5" s="240"/>
      <c r="F5" s="310" t="s">
        <v>188</v>
      </c>
      <c r="G5" s="213">
        <v>4000</v>
      </c>
      <c r="H5" s="371" t="s">
        <v>117</v>
      </c>
      <c r="I5" s="372"/>
      <c r="J5" s="373"/>
      <c r="K5" s="308">
        <v>2</v>
      </c>
      <c r="L5" s="307" t="s">
        <v>118</v>
      </c>
      <c r="M5" s="303">
        <v>100</v>
      </c>
      <c r="N5" s="306" t="s">
        <v>162</v>
      </c>
      <c r="O5" s="305" t="s">
        <v>165</v>
      </c>
      <c r="P5" s="239"/>
      <c r="Q5" s="239"/>
      <c r="R5" s="239"/>
      <c r="S5" s="239"/>
      <c r="T5" s="305"/>
    </row>
    <row r="6" spans="1:24" ht="24" customHeight="1" thickBot="1" x14ac:dyDescent="0.3">
      <c r="A6" s="300"/>
      <c r="B6" s="240"/>
      <c r="C6" s="240"/>
      <c r="D6" s="240"/>
      <c r="E6" s="240"/>
      <c r="F6" s="240"/>
      <c r="G6" s="240"/>
      <c r="H6" s="371" t="s">
        <v>119</v>
      </c>
      <c r="I6" s="372"/>
      <c r="J6" s="308">
        <v>1.68</v>
      </c>
      <c r="K6" s="303"/>
      <c r="L6" s="307" t="s">
        <v>118</v>
      </c>
      <c r="M6" s="303">
        <v>0</v>
      </c>
      <c r="N6" s="306" t="s">
        <v>162</v>
      </c>
      <c r="O6" s="305" t="s">
        <v>161</v>
      </c>
      <c r="P6" s="239"/>
      <c r="Q6" s="239"/>
      <c r="R6" s="239"/>
      <c r="S6" s="239"/>
      <c r="T6" s="305"/>
    </row>
    <row r="7" spans="1:24" ht="24" customHeight="1" thickBot="1" x14ac:dyDescent="0.3">
      <c r="A7" s="300"/>
      <c r="B7" s="240"/>
      <c r="C7" s="240"/>
      <c r="D7" s="240"/>
      <c r="E7" s="240"/>
      <c r="F7" s="299" t="s">
        <v>192</v>
      </c>
      <c r="G7" s="304">
        <v>5</v>
      </c>
      <c r="H7" s="371" t="s">
        <v>121</v>
      </c>
      <c r="I7" s="372"/>
      <c r="J7" s="373"/>
      <c r="K7" s="303">
        <v>1.67</v>
      </c>
      <c r="L7" s="302" t="s">
        <v>122</v>
      </c>
      <c r="M7" s="301"/>
      <c r="N7" s="239"/>
      <c r="O7" s="312"/>
      <c r="P7" s="239"/>
      <c r="Q7" s="239"/>
      <c r="R7" s="239"/>
      <c r="S7" s="239"/>
      <c r="T7" s="292"/>
    </row>
    <row r="8" spans="1:24" ht="24" customHeight="1" thickBot="1" x14ac:dyDescent="0.3">
      <c r="A8" s="300"/>
      <c r="B8" s="374" t="s">
        <v>195</v>
      </c>
      <c r="C8" s="374"/>
      <c r="D8" s="374"/>
      <c r="E8" s="375"/>
      <c r="F8" s="289"/>
      <c r="G8" s="290"/>
      <c r="H8" s="240"/>
      <c r="I8" s="240"/>
      <c r="J8" s="240"/>
      <c r="K8" s="240"/>
      <c r="L8" s="240"/>
      <c r="M8" s="240"/>
      <c r="N8" s="306" t="s">
        <v>162</v>
      </c>
      <c r="O8" s="305" t="s">
        <v>165</v>
      </c>
      <c r="P8" s="239"/>
      <c r="Q8" s="239"/>
      <c r="R8" s="239"/>
      <c r="S8" s="239"/>
      <c r="T8" s="292"/>
    </row>
    <row r="9" spans="1:24" ht="24" customHeight="1" thickBot="1" x14ac:dyDescent="0.3">
      <c r="A9" s="300"/>
      <c r="B9" s="240"/>
      <c r="C9" s="240"/>
      <c r="D9" s="240"/>
      <c r="E9" s="289"/>
      <c r="F9" s="289"/>
      <c r="G9" s="290"/>
      <c r="H9" s="289"/>
      <c r="I9" s="289"/>
      <c r="J9" s="289"/>
      <c r="K9" s="288">
        <f>G4/100*K8</f>
        <v>0</v>
      </c>
      <c r="L9" s="287"/>
      <c r="M9" s="286">
        <f>0-K9</f>
        <v>0</v>
      </c>
      <c r="N9" s="306" t="s">
        <v>162</v>
      </c>
      <c r="O9" s="305" t="s">
        <v>161</v>
      </c>
      <c r="P9" s="239"/>
      <c r="Q9" s="239"/>
      <c r="R9" s="239"/>
      <c r="S9" s="239"/>
      <c r="T9" s="284"/>
    </row>
    <row r="10" spans="1:24" ht="21" customHeight="1" x14ac:dyDescent="0.3">
      <c r="A10" s="339" t="s">
        <v>191</v>
      </c>
      <c r="B10" s="339" t="s">
        <v>106</v>
      </c>
      <c r="C10" s="339" t="s">
        <v>185</v>
      </c>
      <c r="D10" s="339" t="s">
        <v>186</v>
      </c>
      <c r="U10" s="330"/>
      <c r="V10" s="233" t="s">
        <v>189</v>
      </c>
      <c r="W10" s="233" t="s">
        <v>190</v>
      </c>
      <c r="X10" s="233"/>
    </row>
    <row r="11" spans="1:24" x14ac:dyDescent="0.25">
      <c r="A11" s="336">
        <v>1</v>
      </c>
      <c r="B11" s="337">
        <f>$G$4</f>
        <v>250</v>
      </c>
      <c r="C11" s="337" t="str">
        <f>IF(ISBLANK(D11),"",B11*X11)</f>
        <v/>
      </c>
      <c r="D11" s="338"/>
      <c r="V11" s="331">
        <f>$G$4</f>
        <v>250</v>
      </c>
      <c r="W11" s="233">
        <f t="shared" ref="W11:W40" si="0">V12</f>
        <v>262.5</v>
      </c>
      <c r="X11" s="332" t="str">
        <f>IF(ISBLANK(D11),"",1+(D11/100))</f>
        <v/>
      </c>
    </row>
    <row r="12" spans="1:24" x14ac:dyDescent="0.25">
      <c r="A12" s="335">
        <v>2</v>
      </c>
      <c r="B12" s="333" t="str">
        <f>IF(ISBLANK(D11),"",B11*X11)</f>
        <v/>
      </c>
      <c r="C12" s="333" t="str">
        <f t="shared" ref="C12:C40" si="1">IF(ISBLANK(D12),"",B12*X12)</f>
        <v/>
      </c>
      <c r="D12" s="334"/>
      <c r="V12" s="233">
        <f t="shared" ref="V12:V41" si="2">V11*(1+($G$7)/100)</f>
        <v>262.5</v>
      </c>
      <c r="W12" s="233">
        <f t="shared" si="0"/>
        <v>275.625</v>
      </c>
      <c r="X12" s="332" t="str">
        <f t="shared" ref="X12:X40" si="3">IF(ISBLANK(D12),"",1+(D12/100))</f>
        <v/>
      </c>
    </row>
    <row r="13" spans="1:24" x14ac:dyDescent="0.25">
      <c r="A13" s="335">
        <v>3</v>
      </c>
      <c r="B13" s="333" t="str">
        <f t="shared" ref="B13:B40" si="4">IF(ISBLANK(D12),"",B12*X12)</f>
        <v/>
      </c>
      <c r="C13" s="333" t="str">
        <f t="shared" si="1"/>
        <v/>
      </c>
      <c r="D13" s="334"/>
      <c r="V13" s="233">
        <f t="shared" si="2"/>
        <v>275.625</v>
      </c>
      <c r="W13" s="233">
        <f t="shared" si="0"/>
        <v>289.40625</v>
      </c>
      <c r="X13" s="332" t="str">
        <f t="shared" si="3"/>
        <v/>
      </c>
    </row>
    <row r="14" spans="1:24" x14ac:dyDescent="0.25">
      <c r="A14" s="335">
        <v>4</v>
      </c>
      <c r="B14" s="333" t="str">
        <f t="shared" si="4"/>
        <v/>
      </c>
      <c r="C14" s="333" t="str">
        <f t="shared" si="1"/>
        <v/>
      </c>
      <c r="D14" s="334"/>
      <c r="V14" s="233">
        <f t="shared" si="2"/>
        <v>289.40625</v>
      </c>
      <c r="W14" s="233">
        <f t="shared" si="0"/>
        <v>303.87656250000003</v>
      </c>
      <c r="X14" s="332" t="str">
        <f t="shared" si="3"/>
        <v/>
      </c>
    </row>
    <row r="15" spans="1:24" x14ac:dyDescent="0.25">
      <c r="A15" s="335">
        <v>5</v>
      </c>
      <c r="B15" s="333" t="str">
        <f t="shared" si="4"/>
        <v/>
      </c>
      <c r="C15" s="333" t="str">
        <f t="shared" si="1"/>
        <v/>
      </c>
      <c r="D15" s="334"/>
      <c r="V15" s="233">
        <f t="shared" si="2"/>
        <v>303.87656250000003</v>
      </c>
      <c r="W15" s="233">
        <f t="shared" si="0"/>
        <v>319.07039062500007</v>
      </c>
      <c r="X15" s="332" t="str">
        <f t="shared" si="3"/>
        <v/>
      </c>
    </row>
    <row r="16" spans="1:24" x14ac:dyDescent="0.25">
      <c r="A16" s="335">
        <v>6</v>
      </c>
      <c r="B16" s="333" t="str">
        <f t="shared" si="4"/>
        <v/>
      </c>
      <c r="C16" s="333" t="str">
        <f t="shared" si="1"/>
        <v/>
      </c>
      <c r="D16" s="334"/>
      <c r="V16" s="233">
        <f t="shared" si="2"/>
        <v>319.07039062500007</v>
      </c>
      <c r="W16" s="233">
        <f t="shared" si="0"/>
        <v>335.02391015625011</v>
      </c>
      <c r="X16" s="332" t="str">
        <f t="shared" si="3"/>
        <v/>
      </c>
    </row>
    <row r="17" spans="1:24" x14ac:dyDescent="0.25">
      <c r="A17" s="335">
        <v>7</v>
      </c>
      <c r="B17" s="333" t="str">
        <f t="shared" si="4"/>
        <v/>
      </c>
      <c r="C17" s="333" t="str">
        <f t="shared" si="1"/>
        <v/>
      </c>
      <c r="D17" s="334"/>
      <c r="V17" s="233">
        <f t="shared" si="2"/>
        <v>335.02391015625011</v>
      </c>
      <c r="W17" s="233">
        <f t="shared" si="0"/>
        <v>351.77510566406261</v>
      </c>
      <c r="X17" s="332" t="str">
        <f t="shared" si="3"/>
        <v/>
      </c>
    </row>
    <row r="18" spans="1:24" x14ac:dyDescent="0.25">
      <c r="A18" s="335">
        <v>8</v>
      </c>
      <c r="B18" s="333" t="str">
        <f t="shared" si="4"/>
        <v/>
      </c>
      <c r="C18" s="333" t="str">
        <f t="shared" si="1"/>
        <v/>
      </c>
      <c r="D18" s="334"/>
      <c r="V18" s="233">
        <f t="shared" si="2"/>
        <v>351.77510566406261</v>
      </c>
      <c r="W18" s="233">
        <f t="shared" si="0"/>
        <v>369.36386094726578</v>
      </c>
      <c r="X18" s="332" t="str">
        <f t="shared" si="3"/>
        <v/>
      </c>
    </row>
    <row r="19" spans="1:24" x14ac:dyDescent="0.25">
      <c r="A19" s="335">
        <v>9</v>
      </c>
      <c r="B19" s="333" t="str">
        <f t="shared" si="4"/>
        <v/>
      </c>
      <c r="C19" s="333" t="str">
        <f t="shared" si="1"/>
        <v/>
      </c>
      <c r="D19" s="334"/>
      <c r="V19" s="233">
        <f t="shared" si="2"/>
        <v>369.36386094726578</v>
      </c>
      <c r="W19" s="233">
        <f t="shared" si="0"/>
        <v>387.83205399462906</v>
      </c>
      <c r="X19" s="332" t="str">
        <f t="shared" si="3"/>
        <v/>
      </c>
    </row>
    <row r="20" spans="1:24" x14ac:dyDescent="0.25">
      <c r="A20" s="335">
        <v>10</v>
      </c>
      <c r="B20" s="333" t="str">
        <f t="shared" si="4"/>
        <v/>
      </c>
      <c r="C20" s="333" t="str">
        <f t="shared" si="1"/>
        <v/>
      </c>
      <c r="D20" s="334"/>
      <c r="V20" s="233">
        <f t="shared" si="2"/>
        <v>387.83205399462906</v>
      </c>
      <c r="W20" s="233">
        <f t="shared" si="0"/>
        <v>407.22365669436056</v>
      </c>
      <c r="X20" s="332" t="str">
        <f t="shared" si="3"/>
        <v/>
      </c>
    </row>
    <row r="21" spans="1:24" x14ac:dyDescent="0.25">
      <c r="A21" s="335">
        <v>11</v>
      </c>
      <c r="B21" s="333" t="str">
        <f t="shared" si="4"/>
        <v/>
      </c>
      <c r="C21" s="333" t="str">
        <f t="shared" si="1"/>
        <v/>
      </c>
      <c r="D21" s="334"/>
      <c r="V21" s="233">
        <f t="shared" si="2"/>
        <v>407.22365669436056</v>
      </c>
      <c r="W21" s="233">
        <f t="shared" si="0"/>
        <v>427.58483952907858</v>
      </c>
      <c r="X21" s="332" t="str">
        <f t="shared" si="3"/>
        <v/>
      </c>
    </row>
    <row r="22" spans="1:24" x14ac:dyDescent="0.25">
      <c r="A22" s="335">
        <v>12</v>
      </c>
      <c r="B22" s="333" t="str">
        <f t="shared" si="4"/>
        <v/>
      </c>
      <c r="C22" s="333" t="str">
        <f t="shared" si="1"/>
        <v/>
      </c>
      <c r="D22" s="334"/>
      <c r="V22" s="233">
        <f t="shared" si="2"/>
        <v>427.58483952907858</v>
      </c>
      <c r="W22" s="233">
        <f t="shared" si="0"/>
        <v>448.96408150553253</v>
      </c>
      <c r="X22" s="332" t="str">
        <f t="shared" si="3"/>
        <v/>
      </c>
    </row>
    <row r="23" spans="1:24" x14ac:dyDescent="0.25">
      <c r="A23" s="335">
        <v>13</v>
      </c>
      <c r="B23" s="333" t="str">
        <f t="shared" si="4"/>
        <v/>
      </c>
      <c r="C23" s="333" t="str">
        <f t="shared" si="1"/>
        <v/>
      </c>
      <c r="D23" s="334"/>
      <c r="V23" s="233">
        <f t="shared" si="2"/>
        <v>448.96408150553253</v>
      </c>
      <c r="W23" s="233">
        <f t="shared" si="0"/>
        <v>471.41228558080917</v>
      </c>
      <c r="X23" s="332" t="str">
        <f t="shared" si="3"/>
        <v/>
      </c>
    </row>
    <row r="24" spans="1:24" x14ac:dyDescent="0.25">
      <c r="A24" s="335">
        <v>14</v>
      </c>
      <c r="B24" s="333" t="str">
        <f t="shared" si="4"/>
        <v/>
      </c>
      <c r="C24" s="333" t="str">
        <f t="shared" si="1"/>
        <v/>
      </c>
      <c r="D24" s="334"/>
      <c r="V24" s="233">
        <f t="shared" si="2"/>
        <v>471.41228558080917</v>
      </c>
      <c r="W24" s="233">
        <f t="shared" si="0"/>
        <v>494.98289985984962</v>
      </c>
      <c r="X24" s="332" t="str">
        <f t="shared" si="3"/>
        <v/>
      </c>
    </row>
    <row r="25" spans="1:24" x14ac:dyDescent="0.25">
      <c r="A25" s="335">
        <v>15</v>
      </c>
      <c r="B25" s="333" t="str">
        <f t="shared" si="4"/>
        <v/>
      </c>
      <c r="C25" s="333" t="str">
        <f t="shared" si="1"/>
        <v/>
      </c>
      <c r="D25" s="334"/>
      <c r="V25" s="233">
        <f t="shared" si="2"/>
        <v>494.98289985984962</v>
      </c>
      <c r="W25" s="233">
        <f t="shared" si="0"/>
        <v>519.73204485284214</v>
      </c>
      <c r="X25" s="332" t="str">
        <f t="shared" si="3"/>
        <v/>
      </c>
    </row>
    <row r="26" spans="1:24" x14ac:dyDescent="0.25">
      <c r="A26" s="335">
        <v>16</v>
      </c>
      <c r="B26" s="333" t="str">
        <f t="shared" si="4"/>
        <v/>
      </c>
      <c r="C26" s="333" t="str">
        <f t="shared" si="1"/>
        <v/>
      </c>
      <c r="D26" s="334"/>
      <c r="V26" s="233">
        <f t="shared" si="2"/>
        <v>519.73204485284214</v>
      </c>
      <c r="W26" s="233">
        <f t="shared" si="0"/>
        <v>545.71864709548424</v>
      </c>
      <c r="X26" s="332" t="str">
        <f t="shared" si="3"/>
        <v/>
      </c>
    </row>
    <row r="27" spans="1:24" x14ac:dyDescent="0.25">
      <c r="A27" s="335">
        <v>17</v>
      </c>
      <c r="B27" s="333" t="str">
        <f t="shared" si="4"/>
        <v/>
      </c>
      <c r="C27" s="333" t="str">
        <f t="shared" si="1"/>
        <v/>
      </c>
      <c r="D27" s="334"/>
      <c r="V27" s="233">
        <f t="shared" si="2"/>
        <v>545.71864709548424</v>
      </c>
      <c r="W27" s="233">
        <f t="shared" si="0"/>
        <v>573.00457945025846</v>
      </c>
      <c r="X27" s="332" t="str">
        <f t="shared" si="3"/>
        <v/>
      </c>
    </row>
    <row r="28" spans="1:24" x14ac:dyDescent="0.25">
      <c r="A28" s="335">
        <v>18</v>
      </c>
      <c r="B28" s="333" t="str">
        <f t="shared" si="4"/>
        <v/>
      </c>
      <c r="C28" s="333" t="str">
        <f t="shared" si="1"/>
        <v/>
      </c>
      <c r="D28" s="334"/>
      <c r="V28" s="233">
        <f t="shared" si="2"/>
        <v>573.00457945025846</v>
      </c>
      <c r="W28" s="233">
        <f t="shared" si="0"/>
        <v>601.65480842277145</v>
      </c>
      <c r="X28" s="332" t="str">
        <f t="shared" si="3"/>
        <v/>
      </c>
    </row>
    <row r="29" spans="1:24" x14ac:dyDescent="0.25">
      <c r="A29" s="335">
        <v>19</v>
      </c>
      <c r="B29" s="333" t="str">
        <f t="shared" si="4"/>
        <v/>
      </c>
      <c r="C29" s="333" t="str">
        <f t="shared" si="1"/>
        <v/>
      </c>
      <c r="D29" s="334"/>
      <c r="V29" s="233">
        <f t="shared" si="2"/>
        <v>601.65480842277145</v>
      </c>
      <c r="W29" s="233">
        <f t="shared" si="0"/>
        <v>631.73754884391008</v>
      </c>
      <c r="X29" s="332" t="str">
        <f t="shared" si="3"/>
        <v/>
      </c>
    </row>
    <row r="30" spans="1:24" x14ac:dyDescent="0.25">
      <c r="A30" s="335">
        <v>20</v>
      </c>
      <c r="B30" s="333" t="str">
        <f t="shared" si="4"/>
        <v/>
      </c>
      <c r="C30" s="333" t="str">
        <f t="shared" si="1"/>
        <v/>
      </c>
      <c r="D30" s="334"/>
      <c r="V30" s="233">
        <f t="shared" si="2"/>
        <v>631.73754884391008</v>
      </c>
      <c r="W30" s="233">
        <f t="shared" si="0"/>
        <v>663.32442628610556</v>
      </c>
      <c r="X30" s="332" t="str">
        <f t="shared" si="3"/>
        <v/>
      </c>
    </row>
    <row r="31" spans="1:24" x14ac:dyDescent="0.25">
      <c r="A31" s="335">
        <v>21</v>
      </c>
      <c r="B31" s="333" t="str">
        <f t="shared" si="4"/>
        <v/>
      </c>
      <c r="C31" s="333" t="str">
        <f t="shared" si="1"/>
        <v/>
      </c>
      <c r="D31" s="334"/>
      <c r="V31" s="233">
        <f t="shared" si="2"/>
        <v>663.32442628610556</v>
      </c>
      <c r="W31" s="233">
        <f t="shared" si="0"/>
        <v>696.49064760041085</v>
      </c>
      <c r="X31" s="332" t="str">
        <f t="shared" si="3"/>
        <v/>
      </c>
    </row>
    <row r="32" spans="1:24" x14ac:dyDescent="0.25">
      <c r="A32" s="335">
        <v>22</v>
      </c>
      <c r="B32" s="333" t="str">
        <f t="shared" si="4"/>
        <v/>
      </c>
      <c r="C32" s="333" t="str">
        <f t="shared" si="1"/>
        <v/>
      </c>
      <c r="D32" s="334"/>
      <c r="V32" s="233">
        <f t="shared" si="2"/>
        <v>696.49064760041085</v>
      </c>
      <c r="W32" s="233">
        <f t="shared" si="0"/>
        <v>731.31517998043148</v>
      </c>
      <c r="X32" s="332" t="str">
        <f t="shared" si="3"/>
        <v/>
      </c>
    </row>
    <row r="33" spans="1:24" x14ac:dyDescent="0.25">
      <c r="A33" s="335">
        <v>23</v>
      </c>
      <c r="B33" s="333" t="str">
        <f t="shared" si="4"/>
        <v/>
      </c>
      <c r="C33" s="333" t="str">
        <f t="shared" si="1"/>
        <v/>
      </c>
      <c r="D33" s="334"/>
      <c r="V33" s="233">
        <f t="shared" si="2"/>
        <v>731.31517998043148</v>
      </c>
      <c r="W33" s="233">
        <f t="shared" si="0"/>
        <v>767.88093897945305</v>
      </c>
      <c r="X33" s="332" t="str">
        <f t="shared" si="3"/>
        <v/>
      </c>
    </row>
    <row r="34" spans="1:24" x14ac:dyDescent="0.25">
      <c r="A34" s="335">
        <v>24</v>
      </c>
      <c r="B34" s="333" t="str">
        <f t="shared" si="4"/>
        <v/>
      </c>
      <c r="C34" s="333" t="str">
        <f t="shared" si="1"/>
        <v/>
      </c>
      <c r="D34" s="334"/>
      <c r="V34" s="233">
        <f t="shared" si="2"/>
        <v>767.88093897945305</v>
      </c>
      <c r="W34" s="233">
        <f t="shared" si="0"/>
        <v>806.27498592842574</v>
      </c>
      <c r="X34" s="332" t="str">
        <f t="shared" si="3"/>
        <v/>
      </c>
    </row>
    <row r="35" spans="1:24" x14ac:dyDescent="0.25">
      <c r="A35" s="335">
        <v>25</v>
      </c>
      <c r="B35" s="333" t="str">
        <f t="shared" si="4"/>
        <v/>
      </c>
      <c r="C35" s="333" t="str">
        <f t="shared" si="1"/>
        <v/>
      </c>
      <c r="D35" s="334"/>
      <c r="V35" s="233">
        <f t="shared" si="2"/>
        <v>806.27498592842574</v>
      </c>
      <c r="W35" s="233">
        <f t="shared" si="0"/>
        <v>846.58873522484703</v>
      </c>
      <c r="X35" s="332" t="str">
        <f t="shared" si="3"/>
        <v/>
      </c>
    </row>
    <row r="36" spans="1:24" x14ac:dyDescent="0.25">
      <c r="A36" s="335">
        <v>26</v>
      </c>
      <c r="B36" s="333" t="str">
        <f t="shared" si="4"/>
        <v/>
      </c>
      <c r="C36" s="333" t="str">
        <f t="shared" si="1"/>
        <v/>
      </c>
      <c r="D36" s="334"/>
      <c r="V36" s="233">
        <f t="shared" si="2"/>
        <v>846.58873522484703</v>
      </c>
      <c r="W36" s="233">
        <f t="shared" si="0"/>
        <v>888.91817198608942</v>
      </c>
      <c r="X36" s="332" t="str">
        <f t="shared" si="3"/>
        <v/>
      </c>
    </row>
    <row r="37" spans="1:24" x14ac:dyDescent="0.25">
      <c r="A37" s="335">
        <v>27</v>
      </c>
      <c r="B37" s="333" t="str">
        <f t="shared" si="4"/>
        <v/>
      </c>
      <c r="C37" s="333" t="str">
        <f t="shared" si="1"/>
        <v/>
      </c>
      <c r="D37" s="334"/>
      <c r="V37" s="233">
        <f t="shared" si="2"/>
        <v>888.91817198608942</v>
      </c>
      <c r="W37" s="233">
        <f t="shared" si="0"/>
        <v>933.36408058539394</v>
      </c>
      <c r="X37" s="332" t="str">
        <f t="shared" si="3"/>
        <v/>
      </c>
    </row>
    <row r="38" spans="1:24" x14ac:dyDescent="0.25">
      <c r="A38" s="335">
        <v>28</v>
      </c>
      <c r="B38" s="333" t="str">
        <f t="shared" si="4"/>
        <v/>
      </c>
      <c r="C38" s="333" t="str">
        <f t="shared" si="1"/>
        <v/>
      </c>
      <c r="D38" s="334"/>
      <c r="V38" s="233">
        <f t="shared" si="2"/>
        <v>933.36408058539394</v>
      </c>
      <c r="W38" s="233">
        <f t="shared" si="0"/>
        <v>980.03228461466369</v>
      </c>
      <c r="X38" s="332" t="str">
        <f t="shared" si="3"/>
        <v/>
      </c>
    </row>
    <row r="39" spans="1:24" x14ac:dyDescent="0.25">
      <c r="A39" s="335">
        <v>29</v>
      </c>
      <c r="B39" s="333" t="str">
        <f t="shared" si="4"/>
        <v/>
      </c>
      <c r="C39" s="333" t="str">
        <f t="shared" si="1"/>
        <v/>
      </c>
      <c r="D39" s="334"/>
      <c r="V39" s="233">
        <f t="shared" si="2"/>
        <v>980.03228461466369</v>
      </c>
      <c r="W39" s="233">
        <f t="shared" si="0"/>
        <v>1029.0338988453968</v>
      </c>
      <c r="X39" s="332" t="str">
        <f t="shared" si="3"/>
        <v/>
      </c>
    </row>
    <row r="40" spans="1:24" x14ac:dyDescent="0.25">
      <c r="A40" s="335">
        <v>30</v>
      </c>
      <c r="B40" s="333" t="str">
        <f t="shared" si="4"/>
        <v/>
      </c>
      <c r="C40" s="333" t="str">
        <f t="shared" si="1"/>
        <v/>
      </c>
      <c r="D40" s="334"/>
      <c r="V40" s="233">
        <f t="shared" si="2"/>
        <v>1029.0338988453968</v>
      </c>
      <c r="W40" s="233">
        <f t="shared" si="0"/>
        <v>1080.4855937876666</v>
      </c>
      <c r="X40" s="332" t="str">
        <f t="shared" si="3"/>
        <v/>
      </c>
    </row>
    <row r="41" spans="1:24" x14ac:dyDescent="0.25">
      <c r="V41" s="233">
        <f t="shared" si="2"/>
        <v>1080.4855937876666</v>
      </c>
      <c r="W41" s="233"/>
      <c r="X41" s="233"/>
    </row>
  </sheetData>
  <sheetProtection algorithmName="SHA-512" hashValue="STYuNFqnsuRz+xZ73O872jFpfg3WFLcu9VORAGbbO9fikgUOPWMK2EiVHR5rzF7DFWuSttYnxmfYEAOQeYovPg==" saltValue="5aSO0zYyz+VRu4luVxO5BQ==" spinCount="100000" sheet="1"/>
  <mergeCells count="6">
    <mergeCell ref="B8:E8"/>
    <mergeCell ref="E1:I1"/>
    <mergeCell ref="H4:I4"/>
    <mergeCell ref="H5:J5"/>
    <mergeCell ref="H6:I6"/>
    <mergeCell ref="H7:J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E2C67-FFB7-4E14-B69B-3985E195D0E1}">
  <sheetPr codeName="Sheet15">
    <tabColor theme="9" tint="-0.249977111117893"/>
  </sheetPr>
  <dimension ref="A1:EB115"/>
  <sheetViews>
    <sheetView showGridLines="0" zoomScale="90" zoomScaleNormal="90" workbookViewId="0">
      <pane ySplit="12" topLeftCell="A13" activePane="bottomLeft" state="frozen"/>
      <selection pane="bottomLeft" activeCell="J8" sqref="J8"/>
    </sheetView>
  </sheetViews>
  <sheetFormatPr defaultRowHeight="15" x14ac:dyDescent="0.25"/>
  <cols>
    <col min="1" max="1" width="4.42578125" style="11" customWidth="1"/>
    <col min="2" max="2" width="10.140625" style="11" customWidth="1"/>
    <col min="3" max="3" width="20.85546875" style="11" customWidth="1"/>
    <col min="4" max="4" width="51.5703125" style="11" customWidth="1"/>
    <col min="5" max="5" width="10.85546875" customWidth="1"/>
    <col min="6" max="6" width="12.140625" customWidth="1"/>
    <col min="7" max="7" width="10.7109375" style="11" customWidth="1"/>
    <col min="8" max="8" width="13.140625" style="11" customWidth="1"/>
    <col min="9" max="9" width="10.140625" style="11" customWidth="1"/>
    <col min="10" max="12" width="9.85546875" customWidth="1"/>
    <col min="13" max="16" width="7.42578125" customWidth="1"/>
    <col min="17" max="20" width="8.5703125" customWidth="1"/>
    <col min="21" max="21" width="14.140625" customWidth="1"/>
    <col min="22" max="22" width="5.140625" customWidth="1"/>
    <col min="23" max="23" width="8" style="43" customWidth="1"/>
    <col min="24" max="33" width="14.140625" style="43" customWidth="1"/>
    <col min="34" max="34" width="14.140625" style="133" customWidth="1"/>
    <col min="35" max="35" width="17.85546875" style="133" bestFit="1" customWidth="1"/>
    <col min="36" max="41" width="14.140625" style="133" customWidth="1"/>
    <col min="42" max="42" width="14.140625" style="43" customWidth="1"/>
    <col min="43" max="43" width="2.85546875" style="43" customWidth="1"/>
    <col min="44" max="44" width="9.42578125" style="43" customWidth="1"/>
    <col min="45" max="45" width="13.85546875" style="133" customWidth="1"/>
    <col min="46" max="46" width="8.28515625" style="43" customWidth="1"/>
    <col min="47" max="47" width="9.140625" style="43"/>
    <col min="48" max="48" width="13.28515625" style="43" customWidth="1"/>
    <col min="49" max="49" width="15.85546875" style="43" customWidth="1"/>
    <col min="50" max="50" width="11.5703125" style="43" customWidth="1"/>
    <col min="51" max="51" width="7.42578125" style="43" customWidth="1"/>
    <col min="52" max="52" width="5.5703125" style="43" customWidth="1"/>
    <col min="53" max="53" width="6" style="43" customWidth="1"/>
    <col min="54" max="54" width="5.5703125" style="43" customWidth="1"/>
    <col min="55" max="60" width="9.140625" style="43"/>
    <col min="61" max="63" width="11" style="43" customWidth="1"/>
    <col min="64" max="98" width="9.140625" style="43"/>
    <col min="99" max="132" width="9.140625" style="132"/>
  </cols>
  <sheetData>
    <row r="1" spans="1:132" x14ac:dyDescent="0.25">
      <c r="A1" s="219"/>
      <c r="B1" s="220"/>
      <c r="C1" s="219" t="s">
        <v>184</v>
      </c>
      <c r="D1" s="219"/>
      <c r="E1" s="379" t="s">
        <v>111</v>
      </c>
      <c r="F1" s="379"/>
      <c r="G1" s="379"/>
      <c r="H1" s="379"/>
      <c r="I1" s="379"/>
      <c r="J1" s="379"/>
      <c r="K1" s="218"/>
      <c r="L1" s="218"/>
      <c r="M1" s="218" t="s">
        <v>171</v>
      </c>
      <c r="N1" s="218"/>
      <c r="O1" s="218"/>
      <c r="P1" s="218"/>
      <c r="Q1" s="218"/>
      <c r="R1" s="218"/>
      <c r="S1" s="218"/>
      <c r="T1" s="218"/>
      <c r="U1" s="218"/>
      <c r="V1" s="218"/>
    </row>
    <row r="2" spans="1:132" ht="15.75" customHeight="1" thickBot="1" x14ac:dyDescent="0.3">
      <c r="A2" s="77"/>
      <c r="B2" s="77"/>
      <c r="C2" s="77"/>
      <c r="D2" s="77"/>
      <c r="E2" s="63"/>
      <c r="F2" s="63"/>
      <c r="G2" s="77"/>
      <c r="H2" s="77"/>
      <c r="I2" s="77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AR2" s="133"/>
      <c r="AT2" s="43">
        <v>20</v>
      </c>
      <c r="BA2" s="43" t="s">
        <v>146</v>
      </c>
    </row>
    <row r="3" spans="1:132" ht="21.75" customHeight="1" thickBot="1" x14ac:dyDescent="0.3">
      <c r="A3" s="77"/>
      <c r="B3" s="77"/>
      <c r="C3" s="77"/>
      <c r="D3" s="217" t="s">
        <v>170</v>
      </c>
      <c r="E3" s="216" t="s">
        <v>161</v>
      </c>
      <c r="F3" s="77"/>
      <c r="G3" s="380" t="s">
        <v>112</v>
      </c>
      <c r="H3" s="381"/>
      <c r="I3" s="99">
        <v>1</v>
      </c>
      <c r="J3" s="100"/>
      <c r="K3" s="101" t="s">
        <v>113</v>
      </c>
      <c r="L3" s="102" t="s">
        <v>114</v>
      </c>
      <c r="M3" s="215"/>
      <c r="N3" s="63"/>
      <c r="O3" s="63"/>
      <c r="P3" s="63"/>
      <c r="Q3" s="63"/>
      <c r="R3" s="63"/>
      <c r="S3" s="63"/>
      <c r="T3" s="63"/>
      <c r="U3" s="63"/>
      <c r="V3" s="63"/>
      <c r="AR3" s="133"/>
      <c r="AT3" s="134">
        <f>R9/100*AT2</f>
        <v>0</v>
      </c>
      <c r="AX3" s="133">
        <v>2</v>
      </c>
      <c r="AY3" s="43" t="s">
        <v>169</v>
      </c>
      <c r="BA3" s="43" t="s">
        <v>169</v>
      </c>
      <c r="BC3" s="43" t="s">
        <v>142</v>
      </c>
      <c r="BD3" s="43">
        <f>SUM(K4:L4)</f>
        <v>4</v>
      </c>
    </row>
    <row r="4" spans="1:132" ht="21" customHeight="1" thickBot="1" x14ac:dyDescent="0.3">
      <c r="A4" s="77"/>
      <c r="B4" s="77"/>
      <c r="C4" s="77"/>
      <c r="D4" s="77"/>
      <c r="E4" s="214" t="s">
        <v>106</v>
      </c>
      <c r="F4" s="213">
        <v>500</v>
      </c>
      <c r="G4" s="382" t="s">
        <v>115</v>
      </c>
      <c r="H4" s="383"/>
      <c r="I4" s="103">
        <v>1.5</v>
      </c>
      <c r="J4" s="101" t="s">
        <v>116</v>
      </c>
      <c r="K4" s="99">
        <v>1</v>
      </c>
      <c r="L4" s="104">
        <v>3</v>
      </c>
      <c r="M4" s="212"/>
      <c r="N4" s="63"/>
      <c r="O4" s="63"/>
      <c r="P4" s="63"/>
      <c r="Q4" s="63"/>
      <c r="R4" s="63"/>
      <c r="S4" s="63"/>
      <c r="T4" s="63"/>
      <c r="U4" s="211"/>
      <c r="V4" s="63"/>
      <c r="AG4" s="134"/>
      <c r="AR4" s="133"/>
      <c r="AV4" s="43">
        <f>COUNTIF(U13:U114,"&gt;0")</f>
        <v>0</v>
      </c>
      <c r="AX4" s="133">
        <v>3</v>
      </c>
      <c r="AY4" s="43" t="s">
        <v>168</v>
      </c>
      <c r="BA4" s="43" t="s">
        <v>168</v>
      </c>
      <c r="BC4" s="43" t="s">
        <v>167</v>
      </c>
    </row>
    <row r="5" spans="1:132" ht="21" customHeight="1" thickBot="1" x14ac:dyDescent="0.3">
      <c r="A5" s="77"/>
      <c r="B5" s="77"/>
      <c r="C5" s="77"/>
      <c r="D5" s="77"/>
      <c r="E5" s="209" t="s">
        <v>166</v>
      </c>
      <c r="F5" s="210">
        <v>200</v>
      </c>
      <c r="G5" s="384" t="s">
        <v>117</v>
      </c>
      <c r="H5" s="385"/>
      <c r="I5" s="386"/>
      <c r="J5" s="103">
        <v>2</v>
      </c>
      <c r="K5" s="105" t="s">
        <v>118</v>
      </c>
      <c r="L5" s="99">
        <v>2</v>
      </c>
      <c r="M5" s="207" t="s">
        <v>162</v>
      </c>
      <c r="N5" s="63"/>
      <c r="O5" s="63"/>
      <c r="P5" s="63"/>
      <c r="Q5" s="63"/>
      <c r="R5" s="63"/>
      <c r="S5" s="206"/>
      <c r="T5" s="206"/>
      <c r="U5" s="205" t="s">
        <v>165</v>
      </c>
      <c r="V5" s="63"/>
      <c r="AR5" s="133"/>
      <c r="AV5" s="43">
        <f>COUNTIF(U13:U114,"&lt;0")</f>
        <v>0</v>
      </c>
      <c r="AX5" s="133">
        <v>4</v>
      </c>
      <c r="BC5" s="43" t="s">
        <v>164</v>
      </c>
    </row>
    <row r="6" spans="1:132" ht="21" customHeight="1" thickBot="1" x14ac:dyDescent="0.3">
      <c r="A6" s="77"/>
      <c r="B6" s="77"/>
      <c r="C6" s="77"/>
      <c r="D6" s="77"/>
      <c r="E6" s="209" t="s">
        <v>163</v>
      </c>
      <c r="F6" s="208">
        <f>$F$4/$F$5</f>
        <v>2.5</v>
      </c>
      <c r="G6" s="380" t="s">
        <v>119</v>
      </c>
      <c r="H6" s="381"/>
      <c r="I6" s="103">
        <v>1.5</v>
      </c>
      <c r="J6" s="99">
        <v>1.99</v>
      </c>
      <c r="K6" s="105" t="s">
        <v>118</v>
      </c>
      <c r="L6" s="99">
        <v>1</v>
      </c>
      <c r="M6" s="207" t="s">
        <v>162</v>
      </c>
      <c r="N6" s="63"/>
      <c r="O6" s="63"/>
      <c r="P6" s="63"/>
      <c r="Q6" s="63"/>
      <c r="R6" s="63"/>
      <c r="S6" s="206"/>
      <c r="T6" s="206"/>
      <c r="U6" s="205" t="s">
        <v>161</v>
      </c>
      <c r="V6" s="63"/>
      <c r="AV6" s="43">
        <f>COUNTIF(U13:U114,"=0")</f>
        <v>0</v>
      </c>
      <c r="BC6" s="43" t="s">
        <v>146</v>
      </c>
    </row>
    <row r="7" spans="1:132" ht="21" customHeight="1" thickBot="1" x14ac:dyDescent="0.3">
      <c r="A7" s="77"/>
      <c r="B7" s="77"/>
      <c r="C7" s="77"/>
      <c r="D7" s="77"/>
      <c r="E7" s="111" t="s">
        <v>120</v>
      </c>
      <c r="F7" s="204">
        <v>2.5</v>
      </c>
      <c r="G7" s="384" t="s">
        <v>121</v>
      </c>
      <c r="H7" s="385"/>
      <c r="I7" s="386"/>
      <c r="J7" s="99">
        <v>1.5</v>
      </c>
      <c r="K7" s="387" t="s">
        <v>122</v>
      </c>
      <c r="L7" s="388"/>
      <c r="M7" s="203"/>
      <c r="N7" s="202"/>
      <c r="O7" s="63"/>
      <c r="P7" s="63"/>
      <c r="Q7" s="63"/>
      <c r="R7" s="63"/>
      <c r="S7" s="63"/>
      <c r="T7" s="199" t="s">
        <v>133</v>
      </c>
      <c r="U7" s="191">
        <f>$F$4+$U$8</f>
        <v>500</v>
      </c>
      <c r="V7" s="190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V7" s="43">
        <f>AV4+AV5+AV6</f>
        <v>0</v>
      </c>
    </row>
    <row r="8" spans="1:132" ht="21" customHeight="1" thickBot="1" x14ac:dyDescent="0.3">
      <c r="A8" s="77"/>
      <c r="B8" s="389" t="s">
        <v>193</v>
      </c>
      <c r="C8" s="390"/>
      <c r="D8" s="390"/>
      <c r="E8" s="111" t="s">
        <v>123</v>
      </c>
      <c r="F8" s="201">
        <f>IF($E$3="NO",($F$4/$F$5)*$F$7,IF($E$3="YES",($F$4/100)*$F$7,0))</f>
        <v>12.5</v>
      </c>
      <c r="G8" s="384" t="s">
        <v>124</v>
      </c>
      <c r="H8" s="385"/>
      <c r="I8" s="386"/>
      <c r="J8" s="99">
        <v>10</v>
      </c>
      <c r="K8" s="63"/>
      <c r="L8" s="63"/>
      <c r="M8" s="200"/>
      <c r="N8" s="106"/>
      <c r="O8" s="63"/>
      <c r="P8" s="63"/>
      <c r="Q8" s="63"/>
      <c r="R8" s="199" t="s">
        <v>160</v>
      </c>
      <c r="S8" s="199" t="s">
        <v>159</v>
      </c>
      <c r="T8" s="192" t="s">
        <v>158</v>
      </c>
      <c r="U8" s="191">
        <f>SUM(BL13:BL114)</f>
        <v>0</v>
      </c>
      <c r="V8" s="190"/>
      <c r="W8" s="187"/>
      <c r="X8" s="187"/>
      <c r="Y8" s="187"/>
      <c r="Z8" s="187"/>
      <c r="AA8" s="187"/>
      <c r="AB8" s="187" t="s">
        <v>157</v>
      </c>
      <c r="AC8" s="198"/>
      <c r="AD8" s="198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V8" s="136">
        <f>IFERROR(AV7/AV3*100,0)</f>
        <v>0</v>
      </c>
    </row>
    <row r="9" spans="1:132" ht="21" customHeight="1" thickBot="1" x14ac:dyDescent="0.3">
      <c r="A9" s="77"/>
      <c r="B9" s="77"/>
      <c r="C9" s="77"/>
      <c r="D9" s="77"/>
      <c r="E9" s="77"/>
      <c r="F9" s="77"/>
      <c r="G9" s="197"/>
      <c r="H9" s="77"/>
      <c r="I9" s="77"/>
      <c r="J9" s="77"/>
      <c r="K9" s="63"/>
      <c r="L9" s="63"/>
      <c r="M9" s="196"/>
      <c r="N9" s="195"/>
      <c r="O9" s="195"/>
      <c r="P9" s="195"/>
      <c r="Q9" s="195"/>
      <c r="R9" s="194">
        <f>AV8</f>
        <v>0</v>
      </c>
      <c r="S9" s="193">
        <f>IF((U9/F7)*100&lt;=0,0,(U9/F7)*100)</f>
        <v>0</v>
      </c>
      <c r="T9" s="192" t="s">
        <v>156</v>
      </c>
      <c r="U9" s="191">
        <f>AV10</f>
        <v>0</v>
      </c>
      <c r="V9" s="190"/>
      <c r="W9" s="187"/>
      <c r="X9" s="187"/>
      <c r="Y9" s="187"/>
      <c r="Z9" s="187"/>
      <c r="AA9" s="187"/>
      <c r="AB9" s="187" t="s">
        <v>155</v>
      </c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</row>
    <row r="10" spans="1:132" ht="21" customHeight="1" thickBot="1" x14ac:dyDescent="0.3">
      <c r="A10" s="77"/>
      <c r="B10" s="391" t="s">
        <v>125</v>
      </c>
      <c r="C10" s="392"/>
      <c r="D10" s="392"/>
      <c r="E10" s="392"/>
      <c r="F10" s="392"/>
      <c r="G10" s="392"/>
      <c r="H10" s="392"/>
      <c r="I10" s="392"/>
      <c r="J10" s="392"/>
      <c r="K10" s="392"/>
      <c r="L10" s="393"/>
      <c r="M10" s="394" t="s">
        <v>126</v>
      </c>
      <c r="N10" s="395"/>
      <c r="O10" s="395"/>
      <c r="P10" s="395"/>
      <c r="Q10" s="395"/>
      <c r="R10" s="395"/>
      <c r="S10" s="395"/>
      <c r="T10" s="395"/>
      <c r="U10" s="396"/>
      <c r="V10" s="189"/>
      <c r="W10" s="188"/>
      <c r="X10" s="188"/>
      <c r="Y10" s="188"/>
      <c r="Z10" s="188"/>
      <c r="AA10" s="188"/>
      <c r="AB10" s="188" t="s">
        <v>154</v>
      </c>
      <c r="AC10" s="188"/>
      <c r="AD10" s="188"/>
      <c r="AE10" s="188"/>
      <c r="AF10" s="188"/>
      <c r="AG10" s="188"/>
      <c r="AH10" s="188"/>
      <c r="AI10" s="187"/>
      <c r="AJ10" s="187"/>
      <c r="AK10" s="187"/>
      <c r="AL10" s="187"/>
      <c r="AM10" s="187"/>
      <c r="AN10" s="187"/>
      <c r="AO10" s="187"/>
      <c r="AP10" s="187"/>
      <c r="AV10" s="43">
        <f>$U$8/$F$4*100</f>
        <v>0</v>
      </c>
      <c r="BN10" s="43" t="s">
        <v>153</v>
      </c>
      <c r="BO10" s="134">
        <f>SUM(U13:U114)</f>
        <v>0</v>
      </c>
    </row>
    <row r="11" spans="1:132" s="11" customFormat="1" ht="18" customHeight="1" thickBot="1" x14ac:dyDescent="0.3">
      <c r="A11" s="154"/>
      <c r="B11" s="397"/>
      <c r="C11" s="398"/>
      <c r="D11" s="398"/>
      <c r="E11" s="186" t="s">
        <v>152</v>
      </c>
      <c r="F11" s="185" t="s">
        <v>151</v>
      </c>
      <c r="G11" s="184"/>
      <c r="H11" s="183"/>
      <c r="I11" s="399" t="s">
        <v>127</v>
      </c>
      <c r="J11" s="400"/>
      <c r="K11" s="400"/>
      <c r="L11" s="401"/>
      <c r="M11" s="402" t="s">
        <v>128</v>
      </c>
      <c r="N11" s="403"/>
      <c r="O11" s="403"/>
      <c r="P11" s="404"/>
      <c r="Q11" s="402" t="s">
        <v>0</v>
      </c>
      <c r="R11" s="403"/>
      <c r="S11" s="403"/>
      <c r="T11" s="404"/>
      <c r="U11" s="182"/>
      <c r="V11" s="181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0"/>
      <c r="AI11" s="170"/>
      <c r="AJ11" s="170"/>
      <c r="AK11" s="170"/>
      <c r="AL11" s="170"/>
      <c r="AM11" s="170"/>
      <c r="AN11" s="170"/>
      <c r="AO11" s="170"/>
      <c r="AP11" s="179"/>
      <c r="AQ11" s="133"/>
      <c r="AR11" s="133"/>
      <c r="AS11" s="133"/>
      <c r="AT11" s="133"/>
      <c r="AU11" s="180">
        <f>$F$4+$U$8</f>
        <v>500</v>
      </c>
      <c r="AV11" s="179">
        <f>AU11/F4</f>
        <v>1</v>
      </c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 t="s">
        <v>150</v>
      </c>
      <c r="BO11" s="137">
        <f>BO10/F4*100</f>
        <v>0</v>
      </c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08"/>
      <c r="CV11" s="108"/>
      <c r="CW11" s="108"/>
      <c r="CX11" s="108"/>
      <c r="CY11" s="108"/>
      <c r="CZ11" s="108"/>
      <c r="DA11" s="108"/>
      <c r="DB11" s="108"/>
      <c r="DC11" s="108"/>
      <c r="DD11" s="108"/>
      <c r="DE11" s="108"/>
      <c r="DF11" s="108"/>
      <c r="DG11" s="108"/>
      <c r="DH11" s="108"/>
      <c r="DI11" s="108"/>
      <c r="DJ11" s="108"/>
      <c r="DK11" s="108"/>
      <c r="DL11" s="108"/>
      <c r="DM11" s="108"/>
      <c r="DN11" s="108"/>
      <c r="DO11" s="108"/>
      <c r="DP11" s="108"/>
      <c r="DQ11" s="108"/>
      <c r="DR11" s="108"/>
      <c r="DS11" s="108"/>
      <c r="DT11" s="108"/>
      <c r="DU11" s="108"/>
      <c r="DV11" s="108"/>
      <c r="DW11" s="108"/>
      <c r="DX11" s="108"/>
      <c r="DY11" s="108"/>
      <c r="DZ11" s="108"/>
      <c r="EA11" s="108"/>
      <c r="EB11" s="108"/>
    </row>
    <row r="12" spans="1:132" ht="19.5" customHeight="1" thickBot="1" x14ac:dyDescent="0.3">
      <c r="A12" s="154"/>
      <c r="B12" s="328" t="s">
        <v>129</v>
      </c>
      <c r="C12" s="329" t="s">
        <v>149</v>
      </c>
      <c r="D12" s="328" t="s">
        <v>148</v>
      </c>
      <c r="E12" s="107" t="s">
        <v>130</v>
      </c>
      <c r="F12" s="107" t="s">
        <v>147</v>
      </c>
      <c r="G12" s="178" t="s">
        <v>131</v>
      </c>
      <c r="H12" s="178" t="s">
        <v>1</v>
      </c>
      <c r="I12" s="177" t="s">
        <v>113</v>
      </c>
      <c r="J12" s="176" t="s">
        <v>114</v>
      </c>
      <c r="K12" s="176">
        <v>3</v>
      </c>
      <c r="L12" s="176">
        <v>4</v>
      </c>
      <c r="M12" s="175" t="s">
        <v>113</v>
      </c>
      <c r="N12" s="174" t="s">
        <v>114</v>
      </c>
      <c r="O12" s="175">
        <v>3</v>
      </c>
      <c r="P12" s="175">
        <v>4</v>
      </c>
      <c r="Q12" s="230" t="s">
        <v>113</v>
      </c>
      <c r="R12" s="174" t="s">
        <v>114</v>
      </c>
      <c r="S12" s="173">
        <v>3</v>
      </c>
      <c r="T12" s="173">
        <v>4</v>
      </c>
      <c r="U12" s="172" t="s">
        <v>132</v>
      </c>
      <c r="V12" s="171"/>
      <c r="W12" s="170" t="s">
        <v>146</v>
      </c>
      <c r="X12" s="170" t="s">
        <v>144</v>
      </c>
      <c r="Y12" s="170" t="s">
        <v>143</v>
      </c>
      <c r="Z12" s="170"/>
      <c r="AA12" s="170" t="s">
        <v>144</v>
      </c>
      <c r="AB12" s="170" t="s">
        <v>143</v>
      </c>
      <c r="AC12" s="170"/>
      <c r="AD12" s="170"/>
      <c r="AE12" s="170" t="s">
        <v>145</v>
      </c>
      <c r="AF12" s="170" t="s">
        <v>144</v>
      </c>
      <c r="AG12" s="170" t="s">
        <v>143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Y12" s="133"/>
      <c r="AZ12" s="133"/>
      <c r="BA12" s="133"/>
      <c r="BB12" s="133"/>
      <c r="BD12" s="169" t="s">
        <v>142</v>
      </c>
      <c r="BE12" s="43" t="s">
        <v>141</v>
      </c>
      <c r="BF12" s="43" t="s">
        <v>140</v>
      </c>
      <c r="BG12" s="43" t="s">
        <v>139</v>
      </c>
      <c r="BL12" s="133" t="s">
        <v>138</v>
      </c>
    </row>
    <row r="13" spans="1:132" ht="21" customHeight="1" x14ac:dyDescent="0.25">
      <c r="A13" s="154">
        <v>1</v>
      </c>
      <c r="B13" s="162"/>
      <c r="C13" s="161"/>
      <c r="D13" s="161"/>
      <c r="E13" s="160"/>
      <c r="F13" s="152">
        <v>2</v>
      </c>
      <c r="G13" s="151">
        <f>IF(E13="",$I$3,IF(OR(E13="WIN",E13="NB"),$I$3,IF(E13="SPLIT",$BD$3,IF(E13="MULTI",$I$3,IF(E13="SPLIT 4",$BD$3,"")))))</f>
        <v>1</v>
      </c>
      <c r="H13" s="168">
        <f>IFERROR(IF(G13="","",IF(G13&gt;0,$F$6*G13,"""")),"")</f>
        <v>2.5</v>
      </c>
      <c r="I13" s="149" t="str">
        <f t="shared" ref="I13:I44" si="0">IFERROR(IF(E13="N/R",0,IF(AND(E13="Multi",F13&lt;2),"",(IF(AND(E13="MULTI",F13&gt;4),"",IF(G13="","",IF(E13="WIN",H13,IF(E13="SPLIT",H13/$BD$3*$K$4,IF(E13="MULTI",H13/F13,IF(E13="SPLIT 4",(H13/2)/$BD$3*$K$4,""))))))))),"")</f>
        <v/>
      </c>
      <c r="J13" s="148" t="str">
        <f t="shared" ref="J13:J44" si="1">IFERROR(IF(AND(E13="MULTI",F13&lt;2),"",(IF(AND(E13="MULTI",F13&gt;4),"",IF(E13="","",IF(E13="WIN","",IF(AND(E13="WIN",G13=2),"",IF(E13="SPLIT",H13/$BD$3*$L$4,IF(E13="MULTI",H13/F13,IF(E13="SPLIT 4",(H13/2)/$BD$3*$L$4,0))))))))),"")</f>
        <v/>
      </c>
      <c r="K13" s="148" t="str">
        <f t="shared" ref="K13:K44" si="2">IFERROR(IF(AND(E13="MULTI",OR(F13&gt;4,F13&lt;2)),"",IF(AND(E13="MULTI",F13&gt;=3),H13/F13,IF(E13="SPLIT 4",(H13/2)/$BD$3*$K$4,""))),"")</f>
        <v/>
      </c>
      <c r="L13" s="148" t="str">
        <f t="shared" ref="L13:L44" si="3">IFERROR(IF(AND(E13="MULTI",OR(F13&gt;4,F13&lt;2)),"",IF(AND(E13="MULTI",F13=4),H13/F13,IF(E13="SPLIT 4",(H13/2)/$BD$3*$L$4,""))),"")</f>
        <v/>
      </c>
      <c r="M13" s="226"/>
      <c r="N13" s="225"/>
      <c r="O13" s="167"/>
      <c r="P13" s="227"/>
      <c r="Q13" s="231"/>
      <c r="R13" s="229"/>
      <c r="S13" s="165"/>
      <c r="T13" s="166"/>
      <c r="U13" s="143" t="str">
        <f t="shared" ref="U13:U44" si="4">IF(AND(BK13=0,BJ13&gt;0),0.00000001,IF(BK13=0,"",BK13))</f>
        <v/>
      </c>
      <c r="V13" s="142"/>
      <c r="W13" s="140">
        <f t="shared" ref="W13:W44" si="5">IF(E13="NB",1,0)</f>
        <v>0</v>
      </c>
      <c r="X13" s="140">
        <v>1</v>
      </c>
      <c r="Y13" s="140">
        <v>10</v>
      </c>
      <c r="Z13" s="140"/>
      <c r="AA13" s="140" t="str">
        <f t="shared" ref="AA13:AA22" si="6">IF(AF13="","",IF(AND(AF13&gt;0,AF13&lt;=10),$X$13,IF(AND(AF13&gt;10,AF13&lt;=20),$X$14,IF(AND(AF13&gt;20,AF13&lt;=30),$X$15,IF(AND(AF13&gt;30,AF13&lt;=40),$X$16,IF(AND(AF13&gt;40,AF13&lt;=50),$X$17,IF(AND(AF13&gt;50,AF13&lt;=60),$X$18,IF(AND(AF13&gt;60,AF13&lt;=70),$X$19,IF(AND(AF13&gt;70,AF13&lt;=80),$X$20,IF(AND(AF13&gt;80,AF13&lt;=90),$X$21,IF(AND(AF13&gt;90,AF13&lt;=100),$X$22,)))))))))))</f>
        <v/>
      </c>
      <c r="AB13" s="140" t="str">
        <f t="shared" ref="AB13:AB22" si="7">IF(AG13="","",IF(AG13&lt;0,1,IF(AND(AG13&gt;0,AG13&lt;=10),$Y$22,IF(AND(AG13&gt;10,AG13&lt;=20),$Y$21,IF(AND(AG13&gt;20,AG13&lt;=30),$Y$20,IF(AND(AG13&gt;30,AG13&lt;=40),$Y$19,IF(AND(AG13&gt;40,AG13&lt;=50),$Y$18,IF(AND(AG13&gt;50,AG13&lt;=60),$Y$17,IF(AND(AG13&gt;60,AG13&lt;=70),$Y$16,IF(AND(AG13&gt;70,AG13&lt;=80),$Y$15,IF(AND(AG13&gt;80,AG13&lt;=90),$Y$14,IF(AND(AG13&gt;90,AG13&lt;=100),$Y$13,IF(AG13&gt;100,11)))))))))))))</f>
        <v/>
      </c>
      <c r="AC13" s="140" t="str">
        <f t="shared" ref="AC13:AC22" si="8">IF(AB13="","",AA13-AB13)</f>
        <v/>
      </c>
      <c r="AD13" s="140"/>
      <c r="AE13" s="141" t="str">
        <f>IF(U13="","",$U$13)</f>
        <v/>
      </c>
      <c r="AF13" s="140" t="str">
        <f t="shared" ref="AF13:AF44" si="9">IF(AG13="","",AP13/$AV$3*100)</f>
        <v/>
      </c>
      <c r="AG13" s="141" t="str">
        <f t="shared" ref="AG13:AG44" si="10">IF(AE13="","",AE13/$F$8*100)</f>
        <v/>
      </c>
      <c r="AH13" s="137"/>
      <c r="AI13" s="137" t="e">
        <f t="shared" ref="AI13:AI29" si="11">AF13-AH13</f>
        <v>#VALUE!</v>
      </c>
      <c r="AJ13" s="138">
        <f t="shared" ref="AJ13:AJ29" si="12">IF(AF13=AH13,0,IF(AF13&gt;AH13,1,IF(AF13&lt;AH13,2)))</f>
        <v>0</v>
      </c>
      <c r="AK13" s="138"/>
      <c r="AL13" s="138" t="str">
        <f t="shared" ref="AL13:AL44" si="13">IF(AH13="","",IF(AF13&lt;=20,1,IF(AND(AF13&gt;20,AF13&lt;=50),2,IF(AND(AF13&gt;50,AF13&lt;80),3,IF(AF13&gt;80,4,0)))))</f>
        <v/>
      </c>
      <c r="AM13" s="138" t="str">
        <f t="shared" ref="AM13:AM44" si="14">IF(AH13="","",IF(AG13&lt;=20,1,IF(AND(AG13&gt;20,AG13&lt;=50),2,IF(AND(AG13&gt;50,AG13&lt;80),3,IF(AG13&gt;80,4,0)))))</f>
        <v/>
      </c>
      <c r="AN13" s="138" t="e">
        <f t="shared" ref="AN13:AN28" si="15">AL13-AM13</f>
        <v>#VALUE!</v>
      </c>
      <c r="AO13" s="138" t="e">
        <f t="shared" ref="AO13:AO28" si="16">AL13+AM13</f>
        <v>#VALUE!</v>
      </c>
      <c r="AP13" s="140">
        <v>1</v>
      </c>
      <c r="AQ13" s="135"/>
      <c r="AR13" s="135"/>
      <c r="AS13" s="139" t="str">
        <f>IF(AX13&gt;$F$8,"JOB DONE",IF(AZ13&gt;$J$8,"STOP",""))</f>
        <v/>
      </c>
      <c r="AT13" s="138">
        <f>IF(OR(AS13="JOB DONE",AS13="STOP"),1,0)</f>
        <v>0</v>
      </c>
      <c r="AU13" s="137">
        <f>IF(U13="",0,U13/F8)</f>
        <v>0</v>
      </c>
      <c r="AW13" s="134">
        <f t="shared" ref="AW13:AW44" si="17">SUM(BD13:BG13)</f>
        <v>0</v>
      </c>
      <c r="AX13" s="134">
        <f>IF(U13="",0,AW13)</f>
        <v>0</v>
      </c>
      <c r="AY13" s="43">
        <f>G13</f>
        <v>1</v>
      </c>
      <c r="AZ13" s="136"/>
      <c r="BA13" s="43">
        <f t="shared" ref="BA13:BA44" si="18">IF(AND(AY13&lt;$BD$3,E13="Split"),$BD$3,0)</f>
        <v>0</v>
      </c>
      <c r="BC13" s="43" t="str">
        <f t="shared" ref="BC13:BC44" si="19">IF(OR(E13="Win",E13="Split",E13="Multi",E13="SPLIT 4",E13="NB"),E13,"")</f>
        <v/>
      </c>
      <c r="BD13" s="137" t="str">
        <f t="shared" ref="BD13:BD44" si="20">IFERROR(IF(BC13="NB",0,IF(OR(M13="",Q13=""),"",IF(M13="WIN",(I13*Q13)-I13,0-I13))),"")</f>
        <v/>
      </c>
      <c r="BE13" s="137" t="str">
        <f t="shared" ref="BE13:BE44" si="21">IFERROR(IF(BC13="NB","",IF(OR(N13="",R13=""),"",IF(N13="NB",0,IF(N13="WIN",(J13*R13)-J13,0-J13)))),"")</f>
        <v/>
      </c>
      <c r="BF13" s="137" t="str">
        <f t="shared" ref="BF13:BF44" si="22">IFERROR(IF(BC13="NB","",IF(OR(O13="",S13=""),"",IF(O13="NB",0,IF(O13="WIN",(K13*S13)-K13,0-K13)))),"")</f>
        <v/>
      </c>
      <c r="BG13" s="137" t="str">
        <f t="shared" ref="BG13:BG44" si="23">IFERROR(IF(BC13="NB","",IF(OR(P13="",T13=""),"",IF(P13="NB",0,IF(P13="WIN",(L13*T13)-L13,0-L13)))),"")</f>
        <v/>
      </c>
      <c r="BH13" s="138">
        <f t="shared" ref="BH13:BH44" si="24">IF(OR(BC13="WIN",BC13="NB"),1,IF(BC13="SPLIT",2,IF(BC13="Multi",F13,IF(BC13="SPLIT 4",4,0))))</f>
        <v>0</v>
      </c>
      <c r="BI13" s="138">
        <f t="shared" ref="BI13:BI44" si="25">COUNT(BD13:BG13)</f>
        <v>0</v>
      </c>
      <c r="BJ13" s="138">
        <f t="shared" ref="BJ13:BJ44" si="26">IF(SUM(BH13+BI13)&gt;0,1,0)</f>
        <v>0</v>
      </c>
      <c r="BK13" s="137">
        <f t="shared" ref="BK13:BK44" si="27">IF(BH13=BI13,BL13,"")</f>
        <v>0</v>
      </c>
      <c r="BL13" s="134">
        <f t="shared" ref="BL13:BL44" si="28">SUM(BD13:BG13)</f>
        <v>0</v>
      </c>
      <c r="BM13" s="133" t="str">
        <f t="shared" ref="BM13:BM44" si="29">IF(AND(BL13=0,BJ13&gt;0),"Y",IF(BL13&gt;0,"Y","N"))</f>
        <v>N</v>
      </c>
      <c r="BN13" s="136">
        <f t="shared" ref="BN13:BN44" si="30">IF(BC13="NB",0,IF(BM13="N",1,IF(AND(BM13="y",BC13="WIN",Q13&gt;=$J$5),0-$L$5,IF(AND(BM13="y",BC13="WIN",Q13&gt;=$I$6,Q13&lt;=$J$6),0-$L$6,IF(AND(BM13="y",BC13="WIN",Q13&lt;=$J$7),0,IF(AND(BM13="y",BC13="Split"),0-$L$5,IF(AND(BM13="y",BC13="MULTI"),0-$L$6,IF(AND(BM13="y",BC13="SPLIT 4"),0-$L$5,0))))))))</f>
        <v>1</v>
      </c>
      <c r="BO13" s="135"/>
      <c r="BR13" s="134"/>
    </row>
    <row r="14" spans="1:132" ht="21" customHeight="1" x14ac:dyDescent="0.25">
      <c r="A14" s="154">
        <v>2</v>
      </c>
      <c r="B14" s="162"/>
      <c r="C14" s="161"/>
      <c r="D14" s="161"/>
      <c r="E14" s="160"/>
      <c r="F14" s="152">
        <v>2</v>
      </c>
      <c r="G14" s="151" t="str">
        <f t="shared" ref="G14:G45" si="31">IF(AND(U13&lt;&gt;"",OR(AS13="JOB DONE",AS13="STOP")),AS13,IF(U13="","",AZ14))</f>
        <v/>
      </c>
      <c r="H14" s="159" t="str">
        <f t="shared" ref="H14:H45" si="32">IF(OR(G14="JOB DONE",G14="STOP"),"",IF(G14="","",IF(G14&gt;0,$F$6*G14,"")))</f>
        <v/>
      </c>
      <c r="I14" s="149" t="str">
        <f t="shared" si="0"/>
        <v/>
      </c>
      <c r="J14" s="148" t="str">
        <f t="shared" si="1"/>
        <v/>
      </c>
      <c r="K14" s="148" t="str">
        <f t="shared" si="2"/>
        <v/>
      </c>
      <c r="L14" s="148" t="str">
        <f t="shared" si="3"/>
        <v/>
      </c>
      <c r="M14" s="164"/>
      <c r="N14" s="225"/>
      <c r="O14" s="158"/>
      <c r="P14" s="228"/>
      <c r="Q14" s="232"/>
      <c r="R14" s="229"/>
      <c r="S14" s="156"/>
      <c r="T14" s="155"/>
      <c r="U14" s="143" t="str">
        <f t="shared" si="4"/>
        <v/>
      </c>
      <c r="V14" s="142"/>
      <c r="W14" s="140">
        <f t="shared" si="5"/>
        <v>0</v>
      </c>
      <c r="X14" s="140">
        <v>2</v>
      </c>
      <c r="Y14" s="140">
        <v>9</v>
      </c>
      <c r="Z14" s="140"/>
      <c r="AA14" s="140" t="str">
        <f t="shared" si="6"/>
        <v/>
      </c>
      <c r="AB14" s="140" t="str">
        <f t="shared" si="7"/>
        <v/>
      </c>
      <c r="AC14" s="140" t="str">
        <f t="shared" si="8"/>
        <v/>
      </c>
      <c r="AD14" s="140"/>
      <c r="AE14" s="141" t="str">
        <f>IF(U14="","",SUM($U$13:U14))</f>
        <v/>
      </c>
      <c r="AF14" s="140" t="str">
        <f t="shared" si="9"/>
        <v/>
      </c>
      <c r="AG14" s="141" t="str">
        <f t="shared" si="10"/>
        <v/>
      </c>
      <c r="AH14" s="137"/>
      <c r="AI14" s="137" t="e">
        <f t="shared" si="11"/>
        <v>#VALUE!</v>
      </c>
      <c r="AJ14" s="138">
        <f t="shared" si="12"/>
        <v>0</v>
      </c>
      <c r="AK14" s="138"/>
      <c r="AL14" s="138" t="str">
        <f t="shared" si="13"/>
        <v/>
      </c>
      <c r="AM14" s="138" t="str">
        <f t="shared" si="14"/>
        <v/>
      </c>
      <c r="AN14" s="138" t="e">
        <f t="shared" si="15"/>
        <v>#VALUE!</v>
      </c>
      <c r="AO14" s="138" t="e">
        <f t="shared" si="16"/>
        <v>#VALUE!</v>
      </c>
      <c r="AP14" s="140">
        <v>2</v>
      </c>
      <c r="AQ14" s="135"/>
      <c r="AR14" s="135"/>
      <c r="AS14" s="139" t="str">
        <f>IF(AX14="","",IF(SUM($AX$13:AX14&gt;$F$8),"JOB DONE",IF(AZ14&gt;$J$8,"STOP","")))</f>
        <v/>
      </c>
      <c r="AT14" s="138">
        <f t="shared" ref="AT14:AT45" si="33">IF(AS14="JOB DONE",1,IF(AS14="STOP",2,0))</f>
        <v>0</v>
      </c>
      <c r="AU14" s="137">
        <f t="shared" ref="AU14:AU45" si="34">IF(U14="",0,U14/$F$8)</f>
        <v>0</v>
      </c>
      <c r="AV14" s="134">
        <f t="shared" ref="AV14:AV45" si="35">SUM(AU13+AU14)</f>
        <v>0</v>
      </c>
      <c r="AW14" s="134">
        <f t="shared" si="17"/>
        <v>0</v>
      </c>
      <c r="AX14" s="134" t="str">
        <f>IF(U14="","",SUM($AW$13:AW14))</f>
        <v/>
      </c>
      <c r="AY14" s="136">
        <f>IF(SUM(AY13+BN13)&lt;$I$3,$I$3,AY13+BN13)</f>
        <v>2</v>
      </c>
      <c r="AZ14" s="136">
        <f t="shared" ref="AZ14:AZ45" si="36">IF(AND(AY14&lt;$I$3,BC14="WIN"),$I$3,IF(AND(AY14&lt;$BD$3,BC14="SPLIT"),$BD$3,IF(AY14&lt;$I$3,$I$3,AY14)))</f>
        <v>2</v>
      </c>
      <c r="BA14" s="43">
        <f t="shared" si="18"/>
        <v>0</v>
      </c>
      <c r="BC14" s="43" t="str">
        <f t="shared" si="19"/>
        <v/>
      </c>
      <c r="BD14" s="137" t="str">
        <f t="shared" si="20"/>
        <v/>
      </c>
      <c r="BE14" s="137" t="str">
        <f t="shared" si="21"/>
        <v/>
      </c>
      <c r="BF14" s="137" t="str">
        <f t="shared" si="22"/>
        <v/>
      </c>
      <c r="BG14" s="137" t="str">
        <f t="shared" si="23"/>
        <v/>
      </c>
      <c r="BH14" s="138">
        <f t="shared" si="24"/>
        <v>0</v>
      </c>
      <c r="BI14" s="138">
        <f t="shared" si="25"/>
        <v>0</v>
      </c>
      <c r="BJ14" s="138">
        <f t="shared" si="26"/>
        <v>0</v>
      </c>
      <c r="BK14" s="137">
        <f t="shared" si="27"/>
        <v>0</v>
      </c>
      <c r="BL14" s="134">
        <f t="shared" si="28"/>
        <v>0</v>
      </c>
      <c r="BM14" s="133" t="str">
        <f t="shared" si="29"/>
        <v>N</v>
      </c>
      <c r="BN14" s="136">
        <f t="shared" si="30"/>
        <v>1</v>
      </c>
      <c r="BO14" s="135"/>
      <c r="BR14" s="134"/>
    </row>
    <row r="15" spans="1:132" ht="21" customHeight="1" x14ac:dyDescent="0.25">
      <c r="A15" s="154">
        <v>3</v>
      </c>
      <c r="B15" s="162"/>
      <c r="C15" s="161"/>
      <c r="D15" s="161"/>
      <c r="E15" s="160"/>
      <c r="F15" s="152">
        <v>2</v>
      </c>
      <c r="G15" s="151" t="str">
        <f t="shared" si="31"/>
        <v/>
      </c>
      <c r="H15" s="159" t="str">
        <f t="shared" si="32"/>
        <v/>
      </c>
      <c r="I15" s="149" t="str">
        <f t="shared" si="0"/>
        <v/>
      </c>
      <c r="J15" s="148" t="str">
        <f t="shared" si="1"/>
        <v/>
      </c>
      <c r="K15" s="148" t="str">
        <f t="shared" si="2"/>
        <v/>
      </c>
      <c r="L15" s="148" t="str">
        <f t="shared" si="3"/>
        <v/>
      </c>
      <c r="M15" s="164"/>
      <c r="N15" s="225"/>
      <c r="O15" s="158"/>
      <c r="P15" s="228"/>
      <c r="Q15" s="232"/>
      <c r="R15" s="229"/>
      <c r="S15" s="156"/>
      <c r="T15" s="155"/>
      <c r="U15" s="143" t="str">
        <f t="shared" si="4"/>
        <v/>
      </c>
      <c r="V15" s="142"/>
      <c r="W15" s="140">
        <f t="shared" si="5"/>
        <v>0</v>
      </c>
      <c r="X15" s="140">
        <v>3</v>
      </c>
      <c r="Y15" s="140">
        <v>8</v>
      </c>
      <c r="Z15" s="140"/>
      <c r="AA15" s="140" t="str">
        <f t="shared" si="6"/>
        <v/>
      </c>
      <c r="AB15" s="140" t="str">
        <f t="shared" si="7"/>
        <v/>
      </c>
      <c r="AC15" s="140" t="str">
        <f t="shared" si="8"/>
        <v/>
      </c>
      <c r="AD15" s="140"/>
      <c r="AE15" s="141" t="str">
        <f>IF(U15="","",SUM($U$13:U15))</f>
        <v/>
      </c>
      <c r="AF15" s="140" t="str">
        <f t="shared" si="9"/>
        <v/>
      </c>
      <c r="AG15" s="141" t="str">
        <f t="shared" si="10"/>
        <v/>
      </c>
      <c r="AH15" s="137"/>
      <c r="AI15" s="137" t="e">
        <f t="shared" si="11"/>
        <v>#VALUE!</v>
      </c>
      <c r="AJ15" s="138">
        <f t="shared" si="12"/>
        <v>0</v>
      </c>
      <c r="AK15" s="138"/>
      <c r="AL15" s="138" t="str">
        <f t="shared" si="13"/>
        <v/>
      </c>
      <c r="AM15" s="138" t="str">
        <f t="shared" si="14"/>
        <v/>
      </c>
      <c r="AN15" s="138" t="e">
        <f t="shared" si="15"/>
        <v>#VALUE!</v>
      </c>
      <c r="AO15" s="138" t="e">
        <f t="shared" si="16"/>
        <v>#VALUE!</v>
      </c>
      <c r="AP15" s="140">
        <v>3</v>
      </c>
      <c r="AQ15" s="135"/>
      <c r="AR15" s="135"/>
      <c r="AS15" s="139" t="str">
        <f>IF(U13="","",IF(BB16=1,"STOP",IF(AX15="","",IF(SUM($AX$13:AX15&gt;$F$8),"JOB DONE",IF(BB16=1,"STOP","")))))</f>
        <v/>
      </c>
      <c r="AT15" s="138">
        <f t="shared" si="33"/>
        <v>0</v>
      </c>
      <c r="AU15" s="137">
        <f t="shared" si="34"/>
        <v>0</v>
      </c>
      <c r="AV15" s="134">
        <f t="shared" si="35"/>
        <v>0</v>
      </c>
      <c r="AW15" s="134">
        <f t="shared" si="17"/>
        <v>0</v>
      </c>
      <c r="AX15" s="134" t="str">
        <f>IF(U15="","",SUM($AW$13:AW15))</f>
        <v/>
      </c>
      <c r="AY15" s="136">
        <f t="shared" ref="AY15:AY46" si="37">IF(SUM(AZ14+BN14)&lt;$I$3,$I$3,IF(AZ14=$BD$3,AZ14+BN14,AY14+BN14))</f>
        <v>3</v>
      </c>
      <c r="AZ15" s="136">
        <f t="shared" si="36"/>
        <v>3</v>
      </c>
      <c r="BA15" s="43">
        <f t="shared" si="18"/>
        <v>0</v>
      </c>
      <c r="BB15" s="43" t="str">
        <f t="shared" ref="BB15:BB46" si="38">IF(AND(AZ14=$J$8,AZ15&gt;$J$8),1,"")</f>
        <v/>
      </c>
      <c r="BC15" s="43" t="str">
        <f t="shared" si="19"/>
        <v/>
      </c>
      <c r="BD15" s="137" t="str">
        <f t="shared" si="20"/>
        <v/>
      </c>
      <c r="BE15" s="137" t="str">
        <f t="shared" si="21"/>
        <v/>
      </c>
      <c r="BF15" s="137" t="str">
        <f t="shared" si="22"/>
        <v/>
      </c>
      <c r="BG15" s="137" t="str">
        <f t="shared" si="23"/>
        <v/>
      </c>
      <c r="BH15" s="138">
        <f t="shared" si="24"/>
        <v>0</v>
      </c>
      <c r="BI15" s="138">
        <f t="shared" si="25"/>
        <v>0</v>
      </c>
      <c r="BJ15" s="138">
        <f t="shared" si="26"/>
        <v>0</v>
      </c>
      <c r="BK15" s="137">
        <f t="shared" si="27"/>
        <v>0</v>
      </c>
      <c r="BL15" s="134">
        <f t="shared" si="28"/>
        <v>0</v>
      </c>
      <c r="BM15" s="133" t="str">
        <f t="shared" si="29"/>
        <v>N</v>
      </c>
      <c r="BN15" s="136">
        <f t="shared" si="30"/>
        <v>1</v>
      </c>
      <c r="BO15" s="135"/>
      <c r="BR15" s="134"/>
    </row>
    <row r="16" spans="1:132" ht="21" customHeight="1" x14ac:dyDescent="0.25">
      <c r="A16" s="154">
        <v>4</v>
      </c>
      <c r="B16" s="162"/>
      <c r="C16" s="161"/>
      <c r="D16" s="161"/>
      <c r="E16" s="160"/>
      <c r="F16" s="152">
        <v>2</v>
      </c>
      <c r="G16" s="151" t="str">
        <f t="shared" si="31"/>
        <v/>
      </c>
      <c r="H16" s="159" t="str">
        <f t="shared" si="32"/>
        <v/>
      </c>
      <c r="I16" s="149" t="str">
        <f t="shared" si="0"/>
        <v/>
      </c>
      <c r="J16" s="148" t="str">
        <f t="shared" si="1"/>
        <v/>
      </c>
      <c r="K16" s="148" t="str">
        <f t="shared" si="2"/>
        <v/>
      </c>
      <c r="L16" s="148" t="str">
        <f t="shared" si="3"/>
        <v/>
      </c>
      <c r="M16" s="164"/>
      <c r="N16" s="225"/>
      <c r="O16" s="158"/>
      <c r="P16" s="228"/>
      <c r="Q16" s="232"/>
      <c r="R16" s="229"/>
      <c r="S16" s="156"/>
      <c r="T16" s="155"/>
      <c r="U16" s="143" t="str">
        <f t="shared" si="4"/>
        <v/>
      </c>
      <c r="V16" s="142"/>
      <c r="W16" s="140">
        <f t="shared" si="5"/>
        <v>0</v>
      </c>
      <c r="X16" s="140">
        <v>4</v>
      </c>
      <c r="Y16" s="140">
        <v>7</v>
      </c>
      <c r="Z16" s="140"/>
      <c r="AA16" s="140" t="str">
        <f t="shared" si="6"/>
        <v/>
      </c>
      <c r="AB16" s="140" t="str">
        <f t="shared" si="7"/>
        <v/>
      </c>
      <c r="AC16" s="140" t="str">
        <f t="shared" si="8"/>
        <v/>
      </c>
      <c r="AD16" s="140"/>
      <c r="AE16" s="141" t="str">
        <f>IF(U16="","",SUM($U$13:U16))</f>
        <v/>
      </c>
      <c r="AF16" s="140" t="str">
        <f t="shared" si="9"/>
        <v/>
      </c>
      <c r="AG16" s="141" t="str">
        <f t="shared" si="10"/>
        <v/>
      </c>
      <c r="AH16" s="137"/>
      <c r="AI16" s="137" t="e">
        <f t="shared" si="11"/>
        <v>#VALUE!</v>
      </c>
      <c r="AJ16" s="138">
        <f t="shared" si="12"/>
        <v>0</v>
      </c>
      <c r="AK16" s="138"/>
      <c r="AL16" s="138" t="str">
        <f t="shared" si="13"/>
        <v/>
      </c>
      <c r="AM16" s="138" t="str">
        <f t="shared" si="14"/>
        <v/>
      </c>
      <c r="AN16" s="138" t="e">
        <f t="shared" si="15"/>
        <v>#VALUE!</v>
      </c>
      <c r="AO16" s="138" t="e">
        <f t="shared" si="16"/>
        <v>#VALUE!</v>
      </c>
      <c r="AP16" s="140">
        <v>4</v>
      </c>
      <c r="AQ16" s="135"/>
      <c r="AR16" s="135"/>
      <c r="AS16" s="139" t="str">
        <f>IF(U14="","",IF(BB17=1,"STOP",IF(AX16="","",IF(SUM($AX$13:AX16&gt;$F$8),"JOB DONE",IF(BB17=1,"STOP","")))))</f>
        <v/>
      </c>
      <c r="AT16" s="138">
        <f t="shared" si="33"/>
        <v>0</v>
      </c>
      <c r="AU16" s="137">
        <f t="shared" si="34"/>
        <v>0</v>
      </c>
      <c r="AV16" s="134">
        <f t="shared" si="35"/>
        <v>0</v>
      </c>
      <c r="AW16" s="134">
        <f t="shared" si="17"/>
        <v>0</v>
      </c>
      <c r="AX16" s="134" t="str">
        <f>IF(U16="","",SUM($AW$13:AW16))</f>
        <v/>
      </c>
      <c r="AY16" s="136">
        <f t="shared" si="37"/>
        <v>4</v>
      </c>
      <c r="AZ16" s="136">
        <f t="shared" si="36"/>
        <v>4</v>
      </c>
      <c r="BA16" s="43">
        <f t="shared" si="18"/>
        <v>0</v>
      </c>
      <c r="BB16" s="43" t="str">
        <f t="shared" si="38"/>
        <v/>
      </c>
      <c r="BC16" s="43" t="str">
        <f t="shared" si="19"/>
        <v/>
      </c>
      <c r="BD16" s="137" t="str">
        <f t="shared" si="20"/>
        <v/>
      </c>
      <c r="BE16" s="137" t="str">
        <f t="shared" si="21"/>
        <v/>
      </c>
      <c r="BF16" s="137" t="str">
        <f t="shared" si="22"/>
        <v/>
      </c>
      <c r="BG16" s="137" t="str">
        <f t="shared" si="23"/>
        <v/>
      </c>
      <c r="BH16" s="138">
        <f t="shared" si="24"/>
        <v>0</v>
      </c>
      <c r="BI16" s="138">
        <f t="shared" si="25"/>
        <v>0</v>
      </c>
      <c r="BJ16" s="138">
        <f t="shared" si="26"/>
        <v>0</v>
      </c>
      <c r="BK16" s="137">
        <f t="shared" si="27"/>
        <v>0</v>
      </c>
      <c r="BL16" s="134">
        <f t="shared" si="28"/>
        <v>0</v>
      </c>
      <c r="BM16" s="133" t="str">
        <f t="shared" si="29"/>
        <v>N</v>
      </c>
      <c r="BN16" s="136">
        <f t="shared" si="30"/>
        <v>1</v>
      </c>
      <c r="BO16" s="135"/>
      <c r="BR16" s="134"/>
    </row>
    <row r="17" spans="1:132" s="43" customFormat="1" ht="21" customHeight="1" x14ac:dyDescent="0.25">
      <c r="A17" s="154">
        <v>5</v>
      </c>
      <c r="B17" s="162"/>
      <c r="C17" s="161"/>
      <c r="D17" s="161"/>
      <c r="E17" s="160"/>
      <c r="F17" s="152">
        <v>2</v>
      </c>
      <c r="G17" s="151" t="str">
        <f t="shared" si="31"/>
        <v/>
      </c>
      <c r="H17" s="159" t="str">
        <f t="shared" si="32"/>
        <v/>
      </c>
      <c r="I17" s="149" t="str">
        <f t="shared" si="0"/>
        <v/>
      </c>
      <c r="J17" s="148" t="str">
        <f t="shared" si="1"/>
        <v/>
      </c>
      <c r="K17" s="148" t="str">
        <f t="shared" si="2"/>
        <v/>
      </c>
      <c r="L17" s="148" t="str">
        <f t="shared" si="3"/>
        <v/>
      </c>
      <c r="M17" s="164"/>
      <c r="N17" s="223"/>
      <c r="O17" s="158"/>
      <c r="P17" s="228"/>
      <c r="Q17" s="232"/>
      <c r="R17" s="229"/>
      <c r="S17" s="156"/>
      <c r="T17" s="155"/>
      <c r="U17" s="143" t="str">
        <f t="shared" si="4"/>
        <v/>
      </c>
      <c r="V17" s="142"/>
      <c r="W17" s="140">
        <f t="shared" si="5"/>
        <v>0</v>
      </c>
      <c r="X17" s="140">
        <v>5</v>
      </c>
      <c r="Y17" s="140">
        <v>6</v>
      </c>
      <c r="Z17" s="140"/>
      <c r="AA17" s="140" t="str">
        <f t="shared" si="6"/>
        <v/>
      </c>
      <c r="AB17" s="140" t="str">
        <f t="shared" si="7"/>
        <v/>
      </c>
      <c r="AC17" s="140" t="str">
        <f t="shared" si="8"/>
        <v/>
      </c>
      <c r="AD17" s="140"/>
      <c r="AE17" s="141" t="str">
        <f>IF(U17="","",SUM($U$13:U17))</f>
        <v/>
      </c>
      <c r="AF17" s="140" t="str">
        <f t="shared" si="9"/>
        <v/>
      </c>
      <c r="AG17" s="141" t="str">
        <f t="shared" si="10"/>
        <v/>
      </c>
      <c r="AH17" s="137"/>
      <c r="AI17" s="137" t="e">
        <f t="shared" si="11"/>
        <v>#VALUE!</v>
      </c>
      <c r="AJ17" s="138">
        <f t="shared" si="12"/>
        <v>0</v>
      </c>
      <c r="AK17" s="138"/>
      <c r="AL17" s="138" t="str">
        <f t="shared" si="13"/>
        <v/>
      </c>
      <c r="AM17" s="138" t="str">
        <f t="shared" si="14"/>
        <v/>
      </c>
      <c r="AN17" s="138" t="e">
        <f t="shared" si="15"/>
        <v>#VALUE!</v>
      </c>
      <c r="AO17" s="138" t="e">
        <f t="shared" si="16"/>
        <v>#VALUE!</v>
      </c>
      <c r="AP17" s="140">
        <v>5</v>
      </c>
      <c r="AQ17" s="135"/>
      <c r="AR17" s="135"/>
      <c r="AS17" s="139" t="str">
        <f>IF(U15="","",IF(BB18=1,"STOP",IF(AX17="","",IF(SUM($AX$13:AX17&gt;$F$8),"JOB DONE",IF(BB18=1,"STOP","")))))</f>
        <v/>
      </c>
      <c r="AT17" s="138">
        <f t="shared" si="33"/>
        <v>0</v>
      </c>
      <c r="AU17" s="137">
        <f t="shared" si="34"/>
        <v>0</v>
      </c>
      <c r="AV17" s="134">
        <f t="shared" si="35"/>
        <v>0</v>
      </c>
      <c r="AW17" s="134">
        <f t="shared" si="17"/>
        <v>0</v>
      </c>
      <c r="AX17" s="134" t="str">
        <f>IF(U17="","",SUM($AW$13:AW17))</f>
        <v/>
      </c>
      <c r="AY17" s="136">
        <f t="shared" si="37"/>
        <v>5</v>
      </c>
      <c r="AZ17" s="136">
        <f t="shared" si="36"/>
        <v>5</v>
      </c>
      <c r="BA17" s="43">
        <f t="shared" si="18"/>
        <v>0</v>
      </c>
      <c r="BB17" s="43" t="str">
        <f t="shared" si="38"/>
        <v/>
      </c>
      <c r="BC17" s="43" t="str">
        <f t="shared" si="19"/>
        <v/>
      </c>
      <c r="BD17" s="137" t="str">
        <f t="shared" si="20"/>
        <v/>
      </c>
      <c r="BE17" s="137" t="str">
        <f t="shared" si="21"/>
        <v/>
      </c>
      <c r="BF17" s="137" t="str">
        <f t="shared" si="22"/>
        <v/>
      </c>
      <c r="BG17" s="137" t="str">
        <f t="shared" si="23"/>
        <v/>
      </c>
      <c r="BH17" s="138">
        <f t="shared" si="24"/>
        <v>0</v>
      </c>
      <c r="BI17" s="138">
        <f t="shared" si="25"/>
        <v>0</v>
      </c>
      <c r="BJ17" s="138">
        <f t="shared" si="26"/>
        <v>0</v>
      </c>
      <c r="BK17" s="137">
        <f t="shared" si="27"/>
        <v>0</v>
      </c>
      <c r="BL17" s="134">
        <f t="shared" si="28"/>
        <v>0</v>
      </c>
      <c r="BM17" s="133" t="str">
        <f t="shared" si="29"/>
        <v>N</v>
      </c>
      <c r="BN17" s="136">
        <f t="shared" si="30"/>
        <v>1</v>
      </c>
      <c r="BO17" s="135"/>
      <c r="BR17" s="134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</row>
    <row r="18" spans="1:132" s="43" customFormat="1" ht="21" customHeight="1" x14ac:dyDescent="0.25">
      <c r="A18" s="154">
        <v>6</v>
      </c>
      <c r="B18" s="162"/>
      <c r="C18" s="161"/>
      <c r="D18" s="161"/>
      <c r="E18" s="160"/>
      <c r="F18" s="152">
        <v>2</v>
      </c>
      <c r="G18" s="151" t="str">
        <f t="shared" si="31"/>
        <v/>
      </c>
      <c r="H18" s="159" t="str">
        <f t="shared" si="32"/>
        <v/>
      </c>
      <c r="I18" s="149" t="str">
        <f t="shared" si="0"/>
        <v/>
      </c>
      <c r="J18" s="148" t="str">
        <f t="shared" si="1"/>
        <v/>
      </c>
      <c r="K18" s="148" t="str">
        <f t="shared" si="2"/>
        <v/>
      </c>
      <c r="L18" s="148" t="str">
        <f t="shared" si="3"/>
        <v/>
      </c>
      <c r="M18" s="221"/>
      <c r="N18" s="224"/>
      <c r="O18" s="222"/>
      <c r="P18" s="228"/>
      <c r="Q18" s="232"/>
      <c r="R18" s="229"/>
      <c r="S18" s="156"/>
      <c r="T18" s="155"/>
      <c r="U18" s="143" t="str">
        <f t="shared" si="4"/>
        <v/>
      </c>
      <c r="V18" s="142"/>
      <c r="W18" s="140">
        <f t="shared" si="5"/>
        <v>0</v>
      </c>
      <c r="X18" s="140">
        <v>6</v>
      </c>
      <c r="Y18" s="140">
        <v>5</v>
      </c>
      <c r="Z18" s="140"/>
      <c r="AA18" s="140" t="str">
        <f t="shared" si="6"/>
        <v/>
      </c>
      <c r="AB18" s="140" t="str">
        <f t="shared" si="7"/>
        <v/>
      </c>
      <c r="AC18" s="140" t="str">
        <f t="shared" si="8"/>
        <v/>
      </c>
      <c r="AD18" s="140"/>
      <c r="AE18" s="141" t="str">
        <f>IF(U18="","",SUM($U$13:U18))</f>
        <v/>
      </c>
      <c r="AF18" s="140" t="str">
        <f t="shared" si="9"/>
        <v/>
      </c>
      <c r="AG18" s="141" t="str">
        <f t="shared" si="10"/>
        <v/>
      </c>
      <c r="AH18" s="137"/>
      <c r="AI18" s="137" t="e">
        <f t="shared" si="11"/>
        <v>#VALUE!</v>
      </c>
      <c r="AJ18" s="138">
        <f t="shared" si="12"/>
        <v>0</v>
      </c>
      <c r="AK18" s="138"/>
      <c r="AL18" s="138" t="str">
        <f t="shared" si="13"/>
        <v/>
      </c>
      <c r="AM18" s="138" t="str">
        <f t="shared" si="14"/>
        <v/>
      </c>
      <c r="AN18" s="138" t="e">
        <f t="shared" si="15"/>
        <v>#VALUE!</v>
      </c>
      <c r="AO18" s="138" t="e">
        <f t="shared" si="16"/>
        <v>#VALUE!</v>
      </c>
      <c r="AP18" s="140">
        <v>6</v>
      </c>
      <c r="AQ18" s="135"/>
      <c r="AR18" s="135"/>
      <c r="AS18" s="139" t="str">
        <f>IF(U16="","",IF(BB19=1,"STOP",IF(AX18="","",IF(SUM($AX$13:AX18&gt;$F$8),"JOB DONE",IF(BB19=1,"STOP","")))))</f>
        <v/>
      </c>
      <c r="AT18" s="138">
        <f t="shared" si="33"/>
        <v>0</v>
      </c>
      <c r="AU18" s="137">
        <f t="shared" si="34"/>
        <v>0</v>
      </c>
      <c r="AV18" s="134">
        <f t="shared" si="35"/>
        <v>0</v>
      </c>
      <c r="AW18" s="134">
        <f t="shared" si="17"/>
        <v>0</v>
      </c>
      <c r="AX18" s="134" t="str">
        <f>IF(U18="","",SUM($AW$13:AW18))</f>
        <v/>
      </c>
      <c r="AY18" s="136">
        <f t="shared" si="37"/>
        <v>6</v>
      </c>
      <c r="AZ18" s="136">
        <f t="shared" si="36"/>
        <v>6</v>
      </c>
      <c r="BA18" s="43">
        <f t="shared" si="18"/>
        <v>0</v>
      </c>
      <c r="BB18" s="43" t="str">
        <f t="shared" si="38"/>
        <v/>
      </c>
      <c r="BC18" s="43" t="str">
        <f t="shared" si="19"/>
        <v/>
      </c>
      <c r="BD18" s="137" t="str">
        <f t="shared" si="20"/>
        <v/>
      </c>
      <c r="BE18" s="137" t="str">
        <f t="shared" si="21"/>
        <v/>
      </c>
      <c r="BF18" s="137" t="str">
        <f t="shared" si="22"/>
        <v/>
      </c>
      <c r="BG18" s="137" t="str">
        <f t="shared" si="23"/>
        <v/>
      </c>
      <c r="BH18" s="138">
        <f t="shared" si="24"/>
        <v>0</v>
      </c>
      <c r="BI18" s="138">
        <f t="shared" si="25"/>
        <v>0</v>
      </c>
      <c r="BJ18" s="138">
        <f t="shared" si="26"/>
        <v>0</v>
      </c>
      <c r="BK18" s="137">
        <f t="shared" si="27"/>
        <v>0</v>
      </c>
      <c r="BL18" s="134">
        <f t="shared" si="28"/>
        <v>0</v>
      </c>
      <c r="BM18" s="133" t="str">
        <f t="shared" si="29"/>
        <v>N</v>
      </c>
      <c r="BN18" s="136">
        <f t="shared" si="30"/>
        <v>1</v>
      </c>
      <c r="BO18" s="135"/>
      <c r="BR18" s="134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32"/>
      <c r="DG18" s="132"/>
      <c r="DH18" s="132"/>
      <c r="DI18" s="132"/>
      <c r="DJ18" s="132"/>
      <c r="DK18" s="132"/>
      <c r="DL18" s="132"/>
      <c r="DM18" s="132"/>
      <c r="DN18" s="132"/>
      <c r="DO18" s="132"/>
      <c r="DP18" s="132"/>
      <c r="DQ18" s="132"/>
      <c r="DR18" s="132"/>
      <c r="DS18" s="132"/>
      <c r="DT18" s="132"/>
      <c r="DU18" s="132"/>
      <c r="DV18" s="132"/>
      <c r="DW18" s="132"/>
      <c r="DX18" s="132"/>
      <c r="DY18" s="132"/>
      <c r="DZ18" s="132"/>
      <c r="EA18" s="132"/>
      <c r="EB18" s="132"/>
    </row>
    <row r="19" spans="1:132" s="43" customFormat="1" ht="21" customHeight="1" x14ac:dyDescent="0.25">
      <c r="A19" s="154">
        <v>7</v>
      </c>
      <c r="B19" s="162"/>
      <c r="C19" s="161"/>
      <c r="D19" s="161"/>
      <c r="E19" s="160"/>
      <c r="F19" s="152">
        <v>2</v>
      </c>
      <c r="G19" s="151" t="str">
        <f t="shared" si="31"/>
        <v/>
      </c>
      <c r="H19" s="159" t="str">
        <f t="shared" si="32"/>
        <v/>
      </c>
      <c r="I19" s="149" t="str">
        <f t="shared" si="0"/>
        <v/>
      </c>
      <c r="J19" s="148" t="str">
        <f t="shared" si="1"/>
        <v/>
      </c>
      <c r="K19" s="148" t="str">
        <f t="shared" si="2"/>
        <v/>
      </c>
      <c r="L19" s="148" t="str">
        <f t="shared" si="3"/>
        <v/>
      </c>
      <c r="M19" s="221"/>
      <c r="N19" s="224"/>
      <c r="O19" s="222"/>
      <c r="P19" s="228"/>
      <c r="Q19" s="232"/>
      <c r="R19" s="229"/>
      <c r="S19" s="156"/>
      <c r="T19" s="155"/>
      <c r="U19" s="143" t="str">
        <f t="shared" si="4"/>
        <v/>
      </c>
      <c r="V19" s="142"/>
      <c r="W19" s="140">
        <f t="shared" si="5"/>
        <v>0</v>
      </c>
      <c r="X19" s="140">
        <v>7</v>
      </c>
      <c r="Y19" s="140">
        <v>4</v>
      </c>
      <c r="Z19" s="140"/>
      <c r="AA19" s="140" t="str">
        <f t="shared" si="6"/>
        <v/>
      </c>
      <c r="AB19" s="140" t="str">
        <f t="shared" si="7"/>
        <v/>
      </c>
      <c r="AC19" s="140" t="str">
        <f t="shared" si="8"/>
        <v/>
      </c>
      <c r="AD19" s="140"/>
      <c r="AE19" s="141" t="str">
        <f>IF(U19="","",SUM($U$13:U19))</f>
        <v/>
      </c>
      <c r="AF19" s="140" t="str">
        <f t="shared" si="9"/>
        <v/>
      </c>
      <c r="AG19" s="141" t="str">
        <f t="shared" si="10"/>
        <v/>
      </c>
      <c r="AH19" s="137"/>
      <c r="AI19" s="137" t="e">
        <f t="shared" si="11"/>
        <v>#VALUE!</v>
      </c>
      <c r="AJ19" s="138">
        <f t="shared" si="12"/>
        <v>0</v>
      </c>
      <c r="AK19" s="138"/>
      <c r="AL19" s="138" t="str">
        <f t="shared" si="13"/>
        <v/>
      </c>
      <c r="AM19" s="138" t="str">
        <f t="shared" si="14"/>
        <v/>
      </c>
      <c r="AN19" s="138" t="e">
        <f t="shared" si="15"/>
        <v>#VALUE!</v>
      </c>
      <c r="AO19" s="138" t="e">
        <f t="shared" si="16"/>
        <v>#VALUE!</v>
      </c>
      <c r="AP19" s="140">
        <v>7</v>
      </c>
      <c r="AQ19" s="135"/>
      <c r="AR19" s="135"/>
      <c r="AS19" s="139" t="str">
        <f>IF(U17="","",IF(BB20=1,"STOP",IF(AX19="","",IF(SUM($AX$13:AX19&gt;$F$8),"JOB DONE",IF(BB20=1,"STOP","")))))</f>
        <v/>
      </c>
      <c r="AT19" s="138">
        <f t="shared" si="33"/>
        <v>0</v>
      </c>
      <c r="AU19" s="137">
        <f t="shared" si="34"/>
        <v>0</v>
      </c>
      <c r="AV19" s="134">
        <f t="shared" si="35"/>
        <v>0</v>
      </c>
      <c r="AW19" s="134">
        <f t="shared" si="17"/>
        <v>0</v>
      </c>
      <c r="AX19" s="134" t="str">
        <f>IF(U19="","",SUM($AW$13:AW19))</f>
        <v/>
      </c>
      <c r="AY19" s="136">
        <f t="shared" si="37"/>
        <v>7</v>
      </c>
      <c r="AZ19" s="136">
        <f t="shared" si="36"/>
        <v>7</v>
      </c>
      <c r="BA19" s="43">
        <f t="shared" si="18"/>
        <v>0</v>
      </c>
      <c r="BB19" s="43" t="str">
        <f t="shared" si="38"/>
        <v/>
      </c>
      <c r="BC19" s="43" t="str">
        <f t="shared" si="19"/>
        <v/>
      </c>
      <c r="BD19" s="137" t="str">
        <f t="shared" si="20"/>
        <v/>
      </c>
      <c r="BE19" s="137" t="str">
        <f t="shared" si="21"/>
        <v/>
      </c>
      <c r="BF19" s="137" t="str">
        <f t="shared" si="22"/>
        <v/>
      </c>
      <c r="BG19" s="137" t="str">
        <f t="shared" si="23"/>
        <v/>
      </c>
      <c r="BH19" s="138">
        <f t="shared" si="24"/>
        <v>0</v>
      </c>
      <c r="BI19" s="138">
        <f t="shared" si="25"/>
        <v>0</v>
      </c>
      <c r="BJ19" s="138">
        <f t="shared" si="26"/>
        <v>0</v>
      </c>
      <c r="BK19" s="137">
        <f t="shared" si="27"/>
        <v>0</v>
      </c>
      <c r="BL19" s="134">
        <f t="shared" si="28"/>
        <v>0</v>
      </c>
      <c r="BM19" s="133" t="str">
        <f t="shared" si="29"/>
        <v>N</v>
      </c>
      <c r="BN19" s="136">
        <f t="shared" si="30"/>
        <v>1</v>
      </c>
      <c r="BO19" s="135"/>
      <c r="BR19" s="134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</row>
    <row r="20" spans="1:132" s="43" customFormat="1" ht="21" customHeight="1" x14ac:dyDescent="0.25">
      <c r="A20" s="154">
        <v>8</v>
      </c>
      <c r="B20" s="162"/>
      <c r="C20" s="161"/>
      <c r="D20" s="161"/>
      <c r="E20" s="160"/>
      <c r="F20" s="152">
        <v>3</v>
      </c>
      <c r="G20" s="151" t="str">
        <f t="shared" si="31"/>
        <v/>
      </c>
      <c r="H20" s="159" t="str">
        <f t="shared" si="32"/>
        <v/>
      </c>
      <c r="I20" s="149" t="str">
        <f t="shared" si="0"/>
        <v/>
      </c>
      <c r="J20" s="148" t="str">
        <f t="shared" si="1"/>
        <v/>
      </c>
      <c r="K20" s="148" t="str">
        <f t="shared" si="2"/>
        <v/>
      </c>
      <c r="L20" s="148" t="str">
        <f t="shared" si="3"/>
        <v/>
      </c>
      <c r="M20" s="221"/>
      <c r="N20" s="224"/>
      <c r="O20" s="222"/>
      <c r="P20" s="228"/>
      <c r="Q20" s="232"/>
      <c r="R20" s="229"/>
      <c r="S20" s="156"/>
      <c r="T20" s="155"/>
      <c r="U20" s="143" t="str">
        <f t="shared" si="4"/>
        <v/>
      </c>
      <c r="V20" s="142"/>
      <c r="W20" s="140">
        <f t="shared" si="5"/>
        <v>0</v>
      </c>
      <c r="X20" s="140">
        <v>8</v>
      </c>
      <c r="Y20" s="140">
        <v>3</v>
      </c>
      <c r="Z20" s="140"/>
      <c r="AA20" s="140" t="str">
        <f t="shared" si="6"/>
        <v/>
      </c>
      <c r="AB20" s="140" t="str">
        <f t="shared" si="7"/>
        <v/>
      </c>
      <c r="AC20" s="140" t="str">
        <f t="shared" si="8"/>
        <v/>
      </c>
      <c r="AD20" s="140"/>
      <c r="AE20" s="141" t="str">
        <f>IF(U20="","",SUM($U$13:U20))</f>
        <v/>
      </c>
      <c r="AF20" s="140" t="str">
        <f t="shared" si="9"/>
        <v/>
      </c>
      <c r="AG20" s="141" t="str">
        <f t="shared" si="10"/>
        <v/>
      </c>
      <c r="AH20" s="137"/>
      <c r="AI20" s="137" t="e">
        <f t="shared" si="11"/>
        <v>#VALUE!</v>
      </c>
      <c r="AJ20" s="138">
        <f t="shared" si="12"/>
        <v>0</v>
      </c>
      <c r="AK20" s="138"/>
      <c r="AL20" s="138" t="str">
        <f t="shared" si="13"/>
        <v/>
      </c>
      <c r="AM20" s="138" t="str">
        <f t="shared" si="14"/>
        <v/>
      </c>
      <c r="AN20" s="138" t="e">
        <f t="shared" si="15"/>
        <v>#VALUE!</v>
      </c>
      <c r="AO20" s="138" t="e">
        <f t="shared" si="16"/>
        <v>#VALUE!</v>
      </c>
      <c r="AP20" s="140">
        <v>8</v>
      </c>
      <c r="AQ20" s="135"/>
      <c r="AR20" s="135"/>
      <c r="AS20" s="139" t="str">
        <f>IF(U18="","",IF(BB21=1,"STOP",IF(AX20="","",IF(SUM($AX$13:AX20&gt;$F$8),"JOB DONE",IF(BB21=1,"STOP","")))))</f>
        <v/>
      </c>
      <c r="AT20" s="138">
        <f t="shared" si="33"/>
        <v>0</v>
      </c>
      <c r="AU20" s="137">
        <f t="shared" si="34"/>
        <v>0</v>
      </c>
      <c r="AV20" s="134">
        <f t="shared" si="35"/>
        <v>0</v>
      </c>
      <c r="AW20" s="134">
        <f t="shared" si="17"/>
        <v>0</v>
      </c>
      <c r="AX20" s="134" t="str">
        <f>IF(U20="","",SUM($AW$13:AW20))</f>
        <v/>
      </c>
      <c r="AY20" s="136">
        <f t="shared" si="37"/>
        <v>8</v>
      </c>
      <c r="AZ20" s="136">
        <f t="shared" si="36"/>
        <v>8</v>
      </c>
      <c r="BA20" s="43">
        <f t="shared" si="18"/>
        <v>0</v>
      </c>
      <c r="BB20" s="43" t="str">
        <f t="shared" si="38"/>
        <v/>
      </c>
      <c r="BC20" s="43" t="str">
        <f t="shared" si="19"/>
        <v/>
      </c>
      <c r="BD20" s="137" t="str">
        <f t="shared" si="20"/>
        <v/>
      </c>
      <c r="BE20" s="137" t="str">
        <f t="shared" si="21"/>
        <v/>
      </c>
      <c r="BF20" s="137" t="str">
        <f t="shared" si="22"/>
        <v/>
      </c>
      <c r="BG20" s="137" t="str">
        <f t="shared" si="23"/>
        <v/>
      </c>
      <c r="BH20" s="138">
        <f t="shared" si="24"/>
        <v>0</v>
      </c>
      <c r="BI20" s="138">
        <f t="shared" si="25"/>
        <v>0</v>
      </c>
      <c r="BJ20" s="138">
        <f t="shared" si="26"/>
        <v>0</v>
      </c>
      <c r="BK20" s="137">
        <f t="shared" si="27"/>
        <v>0</v>
      </c>
      <c r="BL20" s="134">
        <f t="shared" si="28"/>
        <v>0</v>
      </c>
      <c r="BM20" s="133" t="str">
        <f t="shared" si="29"/>
        <v>N</v>
      </c>
      <c r="BN20" s="136">
        <f t="shared" si="30"/>
        <v>1</v>
      </c>
      <c r="BO20" s="135"/>
      <c r="BR20" s="134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H20" s="132"/>
      <c r="DI20" s="132"/>
      <c r="DJ20" s="132"/>
      <c r="DK20" s="132"/>
      <c r="DL20" s="132"/>
      <c r="DM20" s="132"/>
      <c r="DN20" s="132"/>
      <c r="DO20" s="132"/>
      <c r="DP20" s="132"/>
      <c r="DQ20" s="132"/>
      <c r="DR20" s="132"/>
      <c r="DS20" s="132"/>
      <c r="DT20" s="132"/>
      <c r="DU20" s="132"/>
      <c r="DV20" s="132"/>
      <c r="DW20" s="132"/>
      <c r="DX20" s="132"/>
      <c r="DY20" s="132"/>
      <c r="DZ20" s="132"/>
      <c r="EA20" s="132"/>
      <c r="EB20" s="132"/>
    </row>
    <row r="21" spans="1:132" s="43" customFormat="1" ht="21" customHeight="1" x14ac:dyDescent="0.25">
      <c r="A21" s="154">
        <v>9</v>
      </c>
      <c r="B21" s="162"/>
      <c r="C21" s="161"/>
      <c r="D21" s="161"/>
      <c r="E21" s="160"/>
      <c r="F21" s="152">
        <v>3</v>
      </c>
      <c r="G21" s="151" t="str">
        <f t="shared" si="31"/>
        <v/>
      </c>
      <c r="H21" s="159" t="str">
        <f t="shared" si="32"/>
        <v/>
      </c>
      <c r="I21" s="149" t="str">
        <f t="shared" si="0"/>
        <v/>
      </c>
      <c r="J21" s="148" t="str">
        <f t="shared" si="1"/>
        <v/>
      </c>
      <c r="K21" s="148" t="str">
        <f t="shared" si="2"/>
        <v/>
      </c>
      <c r="L21" s="148" t="str">
        <f t="shared" si="3"/>
        <v/>
      </c>
      <c r="M21" s="221"/>
      <c r="N21" s="224"/>
      <c r="O21" s="222"/>
      <c r="P21" s="228"/>
      <c r="Q21" s="232"/>
      <c r="R21" s="229"/>
      <c r="S21" s="156"/>
      <c r="T21" s="155"/>
      <c r="U21" s="143" t="str">
        <f t="shared" si="4"/>
        <v/>
      </c>
      <c r="V21" s="142"/>
      <c r="W21" s="140">
        <f t="shared" si="5"/>
        <v>0</v>
      </c>
      <c r="X21" s="140">
        <v>9</v>
      </c>
      <c r="Y21" s="140">
        <v>2</v>
      </c>
      <c r="Z21" s="140"/>
      <c r="AA21" s="140" t="str">
        <f t="shared" si="6"/>
        <v/>
      </c>
      <c r="AB21" s="140" t="str">
        <f t="shared" si="7"/>
        <v/>
      </c>
      <c r="AC21" s="140" t="str">
        <f t="shared" si="8"/>
        <v/>
      </c>
      <c r="AD21" s="140"/>
      <c r="AE21" s="141" t="str">
        <f>IF(U21="","",SUM($U$13:U21))</f>
        <v/>
      </c>
      <c r="AF21" s="140" t="str">
        <f t="shared" si="9"/>
        <v/>
      </c>
      <c r="AG21" s="141" t="str">
        <f t="shared" si="10"/>
        <v/>
      </c>
      <c r="AH21" s="137"/>
      <c r="AI21" s="137" t="e">
        <f t="shared" si="11"/>
        <v>#VALUE!</v>
      </c>
      <c r="AJ21" s="138">
        <f t="shared" si="12"/>
        <v>0</v>
      </c>
      <c r="AK21" s="138"/>
      <c r="AL21" s="138" t="str">
        <f t="shared" si="13"/>
        <v/>
      </c>
      <c r="AM21" s="138" t="str">
        <f t="shared" si="14"/>
        <v/>
      </c>
      <c r="AN21" s="138" t="e">
        <f t="shared" si="15"/>
        <v>#VALUE!</v>
      </c>
      <c r="AO21" s="138" t="e">
        <f t="shared" si="16"/>
        <v>#VALUE!</v>
      </c>
      <c r="AP21" s="140">
        <v>9</v>
      </c>
      <c r="AQ21" s="135"/>
      <c r="AR21" s="135"/>
      <c r="AS21" s="139" t="str">
        <f>IF(U19="","",IF(BB22=1,"STOP",IF(AX21="","",IF(SUM($AX$13:AX21&gt;$F$8),"JOB DONE",IF(BB22=1,"STOP","")))))</f>
        <v/>
      </c>
      <c r="AT21" s="138">
        <f t="shared" si="33"/>
        <v>0</v>
      </c>
      <c r="AU21" s="137">
        <f t="shared" si="34"/>
        <v>0</v>
      </c>
      <c r="AV21" s="134">
        <f t="shared" si="35"/>
        <v>0</v>
      </c>
      <c r="AW21" s="134">
        <f t="shared" si="17"/>
        <v>0</v>
      </c>
      <c r="AX21" s="134" t="str">
        <f>IF(U21="","",SUM($AW$13:AW21))</f>
        <v/>
      </c>
      <c r="AY21" s="136">
        <f t="shared" si="37"/>
        <v>9</v>
      </c>
      <c r="AZ21" s="136">
        <f t="shared" si="36"/>
        <v>9</v>
      </c>
      <c r="BA21" s="43">
        <f t="shared" si="18"/>
        <v>0</v>
      </c>
      <c r="BB21" s="43" t="str">
        <f t="shared" si="38"/>
        <v/>
      </c>
      <c r="BC21" s="43" t="str">
        <f t="shared" si="19"/>
        <v/>
      </c>
      <c r="BD21" s="137" t="str">
        <f t="shared" si="20"/>
        <v/>
      </c>
      <c r="BE21" s="137" t="str">
        <f t="shared" si="21"/>
        <v/>
      </c>
      <c r="BF21" s="137" t="str">
        <f t="shared" si="22"/>
        <v/>
      </c>
      <c r="BG21" s="137" t="str">
        <f t="shared" si="23"/>
        <v/>
      </c>
      <c r="BH21" s="138">
        <f t="shared" si="24"/>
        <v>0</v>
      </c>
      <c r="BI21" s="138">
        <f t="shared" si="25"/>
        <v>0</v>
      </c>
      <c r="BJ21" s="138">
        <f t="shared" si="26"/>
        <v>0</v>
      </c>
      <c r="BK21" s="137">
        <f t="shared" si="27"/>
        <v>0</v>
      </c>
      <c r="BL21" s="134">
        <f t="shared" si="28"/>
        <v>0</v>
      </c>
      <c r="BM21" s="133" t="str">
        <f t="shared" si="29"/>
        <v>N</v>
      </c>
      <c r="BN21" s="136">
        <f t="shared" si="30"/>
        <v>1</v>
      </c>
      <c r="BO21" s="135"/>
      <c r="BR21" s="134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  <c r="DX21" s="132"/>
      <c r="DY21" s="132"/>
      <c r="DZ21" s="132"/>
      <c r="EA21" s="132"/>
      <c r="EB21" s="132"/>
    </row>
    <row r="22" spans="1:132" s="43" customFormat="1" ht="21" customHeight="1" x14ac:dyDescent="0.25">
      <c r="A22" s="154">
        <v>10</v>
      </c>
      <c r="B22" s="162"/>
      <c r="C22" s="161"/>
      <c r="D22" s="161"/>
      <c r="E22" s="160"/>
      <c r="F22" s="152">
        <v>2</v>
      </c>
      <c r="G22" s="151" t="str">
        <f t="shared" si="31"/>
        <v/>
      </c>
      <c r="H22" s="159" t="str">
        <f t="shared" si="32"/>
        <v/>
      </c>
      <c r="I22" s="149" t="str">
        <f t="shared" si="0"/>
        <v/>
      </c>
      <c r="J22" s="148" t="str">
        <f t="shared" si="1"/>
        <v/>
      </c>
      <c r="K22" s="148" t="str">
        <f t="shared" si="2"/>
        <v/>
      </c>
      <c r="L22" s="148" t="str">
        <f t="shared" si="3"/>
        <v/>
      </c>
      <c r="M22" s="221"/>
      <c r="N22" s="224"/>
      <c r="O22" s="222"/>
      <c r="P22" s="228"/>
      <c r="Q22" s="232"/>
      <c r="R22" s="229"/>
      <c r="S22" s="156"/>
      <c r="T22" s="155"/>
      <c r="U22" s="143" t="str">
        <f t="shared" si="4"/>
        <v/>
      </c>
      <c r="V22" s="142"/>
      <c r="W22" s="140">
        <f t="shared" si="5"/>
        <v>0</v>
      </c>
      <c r="X22" s="140">
        <v>10</v>
      </c>
      <c r="Y22" s="140">
        <v>1</v>
      </c>
      <c r="Z22" s="140"/>
      <c r="AA22" s="140" t="str">
        <f t="shared" si="6"/>
        <v/>
      </c>
      <c r="AB22" s="140" t="str">
        <f t="shared" si="7"/>
        <v/>
      </c>
      <c r="AC22" s="140" t="str">
        <f t="shared" si="8"/>
        <v/>
      </c>
      <c r="AD22" s="140"/>
      <c r="AE22" s="141" t="str">
        <f>IF(U22="","",SUM($U$13:U22))</f>
        <v/>
      </c>
      <c r="AF22" s="140" t="str">
        <f t="shared" si="9"/>
        <v/>
      </c>
      <c r="AG22" s="141" t="str">
        <f t="shared" si="10"/>
        <v/>
      </c>
      <c r="AH22" s="137"/>
      <c r="AI22" s="137" t="e">
        <f t="shared" si="11"/>
        <v>#VALUE!</v>
      </c>
      <c r="AJ22" s="138">
        <f t="shared" si="12"/>
        <v>0</v>
      </c>
      <c r="AK22" s="138"/>
      <c r="AL22" s="138" t="str">
        <f t="shared" si="13"/>
        <v/>
      </c>
      <c r="AM22" s="138" t="str">
        <f t="shared" si="14"/>
        <v/>
      </c>
      <c r="AN22" s="138" t="e">
        <f t="shared" si="15"/>
        <v>#VALUE!</v>
      </c>
      <c r="AO22" s="138" t="e">
        <f t="shared" si="16"/>
        <v>#VALUE!</v>
      </c>
      <c r="AP22" s="140">
        <v>10</v>
      </c>
      <c r="AQ22" s="135"/>
      <c r="AR22" s="135"/>
      <c r="AS22" s="139" t="str">
        <f>IF(U20="","",IF(BB23=1,"STOP",IF(AX22="","",IF(SUM($AX$13:AX22&gt;$F$8),"JOB DONE",IF(BB23=1,"STOP","")))))</f>
        <v/>
      </c>
      <c r="AT22" s="138">
        <f t="shared" si="33"/>
        <v>0</v>
      </c>
      <c r="AU22" s="137">
        <f t="shared" si="34"/>
        <v>0</v>
      </c>
      <c r="AV22" s="134">
        <f t="shared" si="35"/>
        <v>0</v>
      </c>
      <c r="AW22" s="134">
        <f t="shared" si="17"/>
        <v>0</v>
      </c>
      <c r="AX22" s="134" t="str">
        <f>IF(U22="","",SUM($AW$13:AW22))</f>
        <v/>
      </c>
      <c r="AY22" s="136">
        <f t="shared" si="37"/>
        <v>10</v>
      </c>
      <c r="AZ22" s="136">
        <f t="shared" si="36"/>
        <v>10</v>
      </c>
      <c r="BA22" s="43">
        <f t="shared" si="18"/>
        <v>0</v>
      </c>
      <c r="BB22" s="43" t="str">
        <f t="shared" si="38"/>
        <v/>
      </c>
      <c r="BC22" s="43" t="str">
        <f t="shared" si="19"/>
        <v/>
      </c>
      <c r="BD22" s="137" t="str">
        <f t="shared" si="20"/>
        <v/>
      </c>
      <c r="BE22" s="137" t="str">
        <f t="shared" si="21"/>
        <v/>
      </c>
      <c r="BF22" s="137" t="str">
        <f t="shared" si="22"/>
        <v/>
      </c>
      <c r="BG22" s="137" t="str">
        <f t="shared" si="23"/>
        <v/>
      </c>
      <c r="BH22" s="138">
        <f t="shared" si="24"/>
        <v>0</v>
      </c>
      <c r="BI22" s="138">
        <f t="shared" si="25"/>
        <v>0</v>
      </c>
      <c r="BJ22" s="138">
        <f t="shared" si="26"/>
        <v>0</v>
      </c>
      <c r="BK22" s="137">
        <f t="shared" si="27"/>
        <v>0</v>
      </c>
      <c r="BL22" s="134">
        <f t="shared" si="28"/>
        <v>0</v>
      </c>
      <c r="BM22" s="133" t="str">
        <f t="shared" si="29"/>
        <v>N</v>
      </c>
      <c r="BN22" s="136">
        <f t="shared" si="30"/>
        <v>1</v>
      </c>
      <c r="BO22" s="135"/>
      <c r="BR22" s="134"/>
      <c r="CU22" s="132"/>
      <c r="CV22" s="132"/>
      <c r="CW22" s="132"/>
      <c r="CX22" s="132"/>
      <c r="CY22" s="132"/>
      <c r="CZ22" s="132"/>
      <c r="DA22" s="132"/>
      <c r="DB22" s="132"/>
      <c r="DC22" s="132"/>
      <c r="DD22" s="132"/>
      <c r="DE22" s="132"/>
      <c r="DF22" s="132"/>
      <c r="DG22" s="132"/>
      <c r="DH22" s="132"/>
      <c r="DI22" s="132"/>
      <c r="DJ22" s="132"/>
      <c r="DK22" s="132"/>
      <c r="DL22" s="132"/>
      <c r="DM22" s="132"/>
      <c r="DN22" s="132"/>
      <c r="DO22" s="132"/>
      <c r="DP22" s="132"/>
      <c r="DQ22" s="132"/>
      <c r="DR22" s="132"/>
      <c r="DS22" s="132"/>
      <c r="DT22" s="132"/>
      <c r="DU22" s="132"/>
      <c r="DV22" s="132"/>
      <c r="DW22" s="132"/>
      <c r="DX22" s="132"/>
      <c r="DY22" s="132"/>
      <c r="DZ22" s="132"/>
      <c r="EA22" s="132"/>
      <c r="EB22" s="132"/>
    </row>
    <row r="23" spans="1:132" s="43" customFormat="1" ht="21" customHeight="1" x14ac:dyDescent="0.25">
      <c r="A23" s="154">
        <v>11</v>
      </c>
      <c r="B23" s="162"/>
      <c r="C23" s="161"/>
      <c r="D23" s="161"/>
      <c r="E23" s="160"/>
      <c r="F23" s="152">
        <v>2</v>
      </c>
      <c r="G23" s="151" t="str">
        <f t="shared" si="31"/>
        <v/>
      </c>
      <c r="H23" s="159" t="str">
        <f t="shared" si="32"/>
        <v/>
      </c>
      <c r="I23" s="149" t="str">
        <f t="shared" si="0"/>
        <v/>
      </c>
      <c r="J23" s="148" t="str">
        <f t="shared" si="1"/>
        <v/>
      </c>
      <c r="K23" s="148" t="str">
        <f t="shared" si="2"/>
        <v/>
      </c>
      <c r="L23" s="148" t="str">
        <f t="shared" si="3"/>
        <v/>
      </c>
      <c r="M23" s="221"/>
      <c r="N23" s="224"/>
      <c r="O23" s="222"/>
      <c r="P23" s="228"/>
      <c r="Q23" s="232"/>
      <c r="R23" s="229"/>
      <c r="S23" s="156"/>
      <c r="T23" s="155"/>
      <c r="U23" s="143" t="str">
        <f t="shared" si="4"/>
        <v/>
      </c>
      <c r="V23" s="142"/>
      <c r="W23" s="140">
        <f t="shared" si="5"/>
        <v>0</v>
      </c>
      <c r="X23" s="141"/>
      <c r="Y23" s="140">
        <v>11</v>
      </c>
      <c r="Z23" s="141"/>
      <c r="AA23" s="141">
        <f>IF(AND(AF23&gt;0,AF23&lt;=10),$X$13,IF(AND(AF23&gt;10,AF23&lt;=20),$X$14,IF(AND(AF23&gt;20,AF23&lt;=30),$X$15,IF(AND(AF23&gt;30,AF23&lt;=40),$X$16,IF(AND(AF23&gt;40,AF23&lt;=50),$X$17,IF(AND(AF23&gt;50,AF23&lt;=60),$X$18,IF(AND(AF23&gt;60,AF23&lt;=70),$X$19,IF(AND(AF23&gt;70,AF23&lt;=80),$X$20,IF(AND(AF23&gt;80,AF23&lt;=90),$X$21,IF(AND(AF23&gt;90,AF23&lt;=100),$X$22,))))))))))</f>
        <v>0</v>
      </c>
      <c r="AB23" s="141">
        <f>IF(AND(AG23&gt;0,AG23&lt;=10),$Y$13,IF(AND(AG23&gt;10,AG23&lt;=20),$Y$14,IF(AND(AG23&gt;20,AG23&lt;=30),$Y$15,IF(AND(AG23&gt;30,AG23&lt;=40),$Y$16,IF(AND(AG23&gt;40,AG23&lt;=50),$Y$17,IF(AND(AG23&gt;50,AG23&lt;=60),$Y$18,IF(AND(AG23&gt;60,AG23&lt;=70),$Y$19,IF(AND(AG23&gt;70,AG23&lt;=80),$Y$20,IF(AND(AG23&gt;80,AG23&lt;=90),$Y$21,IF(AND(AG23&gt;90,AG23&lt;=100),$Y$22,))))))))))</f>
        <v>0</v>
      </c>
      <c r="AC23" s="141">
        <f>AA23-AB23</f>
        <v>0</v>
      </c>
      <c r="AD23" s="141"/>
      <c r="AE23" s="141" t="str">
        <f>IF(U23="","",SUM($U$13:U23))</f>
        <v/>
      </c>
      <c r="AF23" s="140" t="str">
        <f t="shared" si="9"/>
        <v/>
      </c>
      <c r="AG23" s="141" t="str">
        <f t="shared" si="10"/>
        <v/>
      </c>
      <c r="AH23" s="137"/>
      <c r="AI23" s="137" t="e">
        <f t="shared" si="11"/>
        <v>#VALUE!</v>
      </c>
      <c r="AJ23" s="138">
        <f t="shared" si="12"/>
        <v>0</v>
      </c>
      <c r="AK23" s="138"/>
      <c r="AL23" s="138" t="str">
        <f t="shared" si="13"/>
        <v/>
      </c>
      <c r="AM23" s="138" t="str">
        <f t="shared" si="14"/>
        <v/>
      </c>
      <c r="AN23" s="138" t="e">
        <f t="shared" si="15"/>
        <v>#VALUE!</v>
      </c>
      <c r="AO23" s="138" t="e">
        <f t="shared" si="16"/>
        <v>#VALUE!</v>
      </c>
      <c r="AP23" s="140">
        <v>11</v>
      </c>
      <c r="AQ23" s="135"/>
      <c r="AR23" s="135"/>
      <c r="AS23" s="139" t="str">
        <f>IF(U21="","",IF(BB24=1,"STOP",IF(AX23="","",IF(SUM($AX$13:AX23&gt;$F$8),"JOB DONE",IF(BB24=1,"STOP","")))))</f>
        <v/>
      </c>
      <c r="AT23" s="138">
        <f t="shared" si="33"/>
        <v>0</v>
      </c>
      <c r="AU23" s="137">
        <f t="shared" si="34"/>
        <v>0</v>
      </c>
      <c r="AV23" s="134">
        <f t="shared" si="35"/>
        <v>0</v>
      </c>
      <c r="AW23" s="134">
        <f t="shared" si="17"/>
        <v>0</v>
      </c>
      <c r="AX23" s="134" t="str">
        <f>IF(U23="","",SUM($AW$13:AW23))</f>
        <v/>
      </c>
      <c r="AY23" s="136">
        <f t="shared" si="37"/>
        <v>11</v>
      </c>
      <c r="AZ23" s="136">
        <f t="shared" si="36"/>
        <v>11</v>
      </c>
      <c r="BA23" s="43">
        <f t="shared" si="18"/>
        <v>0</v>
      </c>
      <c r="BB23" s="43">
        <f t="shared" si="38"/>
        <v>1</v>
      </c>
      <c r="BC23" s="43" t="str">
        <f t="shared" si="19"/>
        <v/>
      </c>
      <c r="BD23" s="137" t="str">
        <f t="shared" si="20"/>
        <v/>
      </c>
      <c r="BE23" s="137" t="str">
        <f t="shared" si="21"/>
        <v/>
      </c>
      <c r="BF23" s="137" t="str">
        <f t="shared" si="22"/>
        <v/>
      </c>
      <c r="BG23" s="137" t="str">
        <f t="shared" si="23"/>
        <v/>
      </c>
      <c r="BH23" s="138">
        <f t="shared" si="24"/>
        <v>0</v>
      </c>
      <c r="BI23" s="138">
        <f t="shared" si="25"/>
        <v>0</v>
      </c>
      <c r="BJ23" s="138">
        <f t="shared" si="26"/>
        <v>0</v>
      </c>
      <c r="BK23" s="137">
        <f t="shared" si="27"/>
        <v>0</v>
      </c>
      <c r="BL23" s="134">
        <f t="shared" si="28"/>
        <v>0</v>
      </c>
      <c r="BM23" s="133" t="str">
        <f t="shared" si="29"/>
        <v>N</v>
      </c>
      <c r="BN23" s="136">
        <f t="shared" si="30"/>
        <v>1</v>
      </c>
      <c r="BO23" s="135"/>
      <c r="BR23" s="134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</row>
    <row r="24" spans="1:132" s="43" customFormat="1" ht="21" customHeight="1" x14ac:dyDescent="0.25">
      <c r="A24" s="154">
        <v>12</v>
      </c>
      <c r="B24" s="162"/>
      <c r="C24" s="161"/>
      <c r="D24" s="161"/>
      <c r="E24" s="160"/>
      <c r="F24" s="152">
        <v>2</v>
      </c>
      <c r="G24" s="151" t="str">
        <f t="shared" si="31"/>
        <v/>
      </c>
      <c r="H24" s="159" t="str">
        <f t="shared" si="32"/>
        <v/>
      </c>
      <c r="I24" s="149" t="str">
        <f t="shared" si="0"/>
        <v/>
      </c>
      <c r="J24" s="148" t="str">
        <f t="shared" si="1"/>
        <v/>
      </c>
      <c r="K24" s="148" t="str">
        <f t="shared" si="2"/>
        <v/>
      </c>
      <c r="L24" s="148" t="str">
        <f t="shared" si="3"/>
        <v/>
      </c>
      <c r="M24" s="221"/>
      <c r="N24" s="224"/>
      <c r="O24" s="222"/>
      <c r="P24" s="228"/>
      <c r="Q24" s="232"/>
      <c r="R24" s="229"/>
      <c r="S24" s="156"/>
      <c r="T24" s="155"/>
      <c r="U24" s="143" t="str">
        <f t="shared" si="4"/>
        <v/>
      </c>
      <c r="V24" s="142"/>
      <c r="W24" s="140">
        <f t="shared" si="5"/>
        <v>0</v>
      </c>
      <c r="X24" s="141"/>
      <c r="Y24" s="141"/>
      <c r="Z24" s="141"/>
      <c r="AA24" s="141"/>
      <c r="AB24" s="141"/>
      <c r="AC24" s="141"/>
      <c r="AD24" s="141"/>
      <c r="AE24" s="141" t="str">
        <f>IF(U24="","",SUM($U$13:U24))</f>
        <v/>
      </c>
      <c r="AF24" s="140" t="str">
        <f t="shared" si="9"/>
        <v/>
      </c>
      <c r="AG24" s="141" t="str">
        <f t="shared" si="10"/>
        <v/>
      </c>
      <c r="AH24" s="137"/>
      <c r="AI24" s="137" t="e">
        <f t="shared" si="11"/>
        <v>#VALUE!</v>
      </c>
      <c r="AJ24" s="138">
        <f t="shared" si="12"/>
        <v>0</v>
      </c>
      <c r="AK24" s="138"/>
      <c r="AL24" s="138" t="str">
        <f t="shared" si="13"/>
        <v/>
      </c>
      <c r="AM24" s="138" t="str">
        <f t="shared" si="14"/>
        <v/>
      </c>
      <c r="AN24" s="138" t="e">
        <f t="shared" si="15"/>
        <v>#VALUE!</v>
      </c>
      <c r="AO24" s="138" t="e">
        <f t="shared" si="16"/>
        <v>#VALUE!</v>
      </c>
      <c r="AP24" s="140">
        <v>12</v>
      </c>
      <c r="AQ24" s="135"/>
      <c r="AR24" s="135"/>
      <c r="AS24" s="139" t="str">
        <f>IF(U22="","",IF(BB25=1,"STOP",IF(AX24="","",IF(SUM($AX$13:AX24&gt;$F$8),"JOB DONE",IF(BB25=1,"STOP","")))))</f>
        <v/>
      </c>
      <c r="AT24" s="138">
        <f t="shared" si="33"/>
        <v>0</v>
      </c>
      <c r="AU24" s="137">
        <f t="shared" si="34"/>
        <v>0</v>
      </c>
      <c r="AV24" s="134">
        <f t="shared" si="35"/>
        <v>0</v>
      </c>
      <c r="AW24" s="134">
        <f t="shared" si="17"/>
        <v>0</v>
      </c>
      <c r="AX24" s="134" t="str">
        <f>IF(U24="","",SUM($AW$13:AW24))</f>
        <v/>
      </c>
      <c r="AY24" s="136">
        <f t="shared" si="37"/>
        <v>12</v>
      </c>
      <c r="AZ24" s="136">
        <f t="shared" si="36"/>
        <v>12</v>
      </c>
      <c r="BA24" s="43">
        <f t="shared" si="18"/>
        <v>0</v>
      </c>
      <c r="BB24" s="43" t="str">
        <f t="shared" si="38"/>
        <v/>
      </c>
      <c r="BC24" s="43" t="str">
        <f t="shared" si="19"/>
        <v/>
      </c>
      <c r="BD24" s="137" t="str">
        <f t="shared" si="20"/>
        <v/>
      </c>
      <c r="BE24" s="137" t="str">
        <f t="shared" si="21"/>
        <v/>
      </c>
      <c r="BF24" s="137" t="str">
        <f t="shared" si="22"/>
        <v/>
      </c>
      <c r="BG24" s="137" t="str">
        <f t="shared" si="23"/>
        <v/>
      </c>
      <c r="BH24" s="138">
        <f t="shared" si="24"/>
        <v>0</v>
      </c>
      <c r="BI24" s="138">
        <f t="shared" si="25"/>
        <v>0</v>
      </c>
      <c r="BJ24" s="138">
        <f t="shared" si="26"/>
        <v>0</v>
      </c>
      <c r="BK24" s="137">
        <f t="shared" si="27"/>
        <v>0</v>
      </c>
      <c r="BL24" s="134">
        <f t="shared" si="28"/>
        <v>0</v>
      </c>
      <c r="BM24" s="133" t="str">
        <f t="shared" si="29"/>
        <v>N</v>
      </c>
      <c r="BN24" s="136">
        <f t="shared" si="30"/>
        <v>1</v>
      </c>
      <c r="BO24" s="135"/>
      <c r="BR24" s="134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</row>
    <row r="25" spans="1:132" s="43" customFormat="1" ht="21" customHeight="1" x14ac:dyDescent="0.25">
      <c r="A25" s="154">
        <v>13</v>
      </c>
      <c r="B25" s="162"/>
      <c r="C25" s="161"/>
      <c r="D25" s="161"/>
      <c r="E25" s="160"/>
      <c r="F25" s="152">
        <v>2</v>
      </c>
      <c r="G25" s="151" t="str">
        <f t="shared" si="31"/>
        <v/>
      </c>
      <c r="H25" s="159" t="str">
        <f t="shared" si="32"/>
        <v/>
      </c>
      <c r="I25" s="149" t="str">
        <f t="shared" si="0"/>
        <v/>
      </c>
      <c r="J25" s="148" t="str">
        <f t="shared" si="1"/>
        <v/>
      </c>
      <c r="K25" s="148" t="str">
        <f t="shared" si="2"/>
        <v/>
      </c>
      <c r="L25" s="148" t="str">
        <f t="shared" si="3"/>
        <v/>
      </c>
      <c r="M25" s="221"/>
      <c r="N25" s="224"/>
      <c r="O25" s="222"/>
      <c r="P25" s="228"/>
      <c r="Q25" s="232"/>
      <c r="R25" s="229"/>
      <c r="S25" s="156"/>
      <c r="T25" s="155"/>
      <c r="U25" s="143" t="str">
        <f t="shared" si="4"/>
        <v/>
      </c>
      <c r="V25" s="142"/>
      <c r="W25" s="140">
        <f t="shared" si="5"/>
        <v>0</v>
      </c>
      <c r="X25" s="141"/>
      <c r="Y25" s="141"/>
      <c r="Z25" s="141"/>
      <c r="AA25" s="141"/>
      <c r="AB25" s="141"/>
      <c r="AC25" s="141"/>
      <c r="AD25" s="141"/>
      <c r="AE25" s="141" t="str">
        <f>IF(U25="","",SUM($U$13:U25))</f>
        <v/>
      </c>
      <c r="AF25" s="140" t="str">
        <f t="shared" si="9"/>
        <v/>
      </c>
      <c r="AG25" s="141" t="str">
        <f t="shared" si="10"/>
        <v/>
      </c>
      <c r="AH25" s="137"/>
      <c r="AI25" s="137" t="e">
        <f t="shared" si="11"/>
        <v>#VALUE!</v>
      </c>
      <c r="AJ25" s="138">
        <f t="shared" si="12"/>
        <v>0</v>
      </c>
      <c r="AK25" s="138"/>
      <c r="AL25" s="138" t="str">
        <f t="shared" si="13"/>
        <v/>
      </c>
      <c r="AM25" s="138" t="str">
        <f t="shared" si="14"/>
        <v/>
      </c>
      <c r="AN25" s="138" t="e">
        <f t="shared" si="15"/>
        <v>#VALUE!</v>
      </c>
      <c r="AO25" s="138" t="e">
        <f t="shared" si="16"/>
        <v>#VALUE!</v>
      </c>
      <c r="AP25" s="140">
        <v>13</v>
      </c>
      <c r="AQ25" s="135"/>
      <c r="AR25" s="135"/>
      <c r="AS25" s="139" t="str">
        <f>IF(U23="","",IF(BB26=1,"STOP",IF(AX25="","",IF(SUM($AX$13:AX25&gt;$F$8),"JOB DONE",IF(BB26=1,"STOP","")))))</f>
        <v/>
      </c>
      <c r="AT25" s="138">
        <f t="shared" si="33"/>
        <v>0</v>
      </c>
      <c r="AU25" s="137">
        <f t="shared" si="34"/>
        <v>0</v>
      </c>
      <c r="AV25" s="134">
        <f t="shared" si="35"/>
        <v>0</v>
      </c>
      <c r="AW25" s="134">
        <f t="shared" si="17"/>
        <v>0</v>
      </c>
      <c r="AX25" s="134" t="str">
        <f>IF(U25="","",SUM($AW$13:AW25))</f>
        <v/>
      </c>
      <c r="AY25" s="136">
        <f t="shared" si="37"/>
        <v>13</v>
      </c>
      <c r="AZ25" s="136">
        <f t="shared" si="36"/>
        <v>13</v>
      </c>
      <c r="BA25" s="43">
        <f t="shared" si="18"/>
        <v>0</v>
      </c>
      <c r="BB25" s="43" t="str">
        <f t="shared" si="38"/>
        <v/>
      </c>
      <c r="BC25" s="43" t="str">
        <f t="shared" si="19"/>
        <v/>
      </c>
      <c r="BD25" s="137" t="str">
        <f t="shared" si="20"/>
        <v/>
      </c>
      <c r="BE25" s="137" t="str">
        <f t="shared" si="21"/>
        <v/>
      </c>
      <c r="BF25" s="137" t="str">
        <f t="shared" si="22"/>
        <v/>
      </c>
      <c r="BG25" s="137" t="str">
        <f t="shared" si="23"/>
        <v/>
      </c>
      <c r="BH25" s="138">
        <f t="shared" si="24"/>
        <v>0</v>
      </c>
      <c r="BI25" s="138">
        <f t="shared" si="25"/>
        <v>0</v>
      </c>
      <c r="BJ25" s="138">
        <f t="shared" si="26"/>
        <v>0</v>
      </c>
      <c r="BK25" s="137">
        <f t="shared" si="27"/>
        <v>0</v>
      </c>
      <c r="BL25" s="134">
        <f t="shared" si="28"/>
        <v>0</v>
      </c>
      <c r="BM25" s="133" t="str">
        <f t="shared" si="29"/>
        <v>N</v>
      </c>
      <c r="BN25" s="136">
        <f t="shared" si="30"/>
        <v>1</v>
      </c>
      <c r="BO25" s="135"/>
      <c r="BR25" s="134"/>
      <c r="CU25" s="132"/>
      <c r="CV25" s="132"/>
      <c r="CW25" s="132"/>
      <c r="CX25" s="132"/>
      <c r="CY25" s="132"/>
      <c r="CZ25" s="132"/>
      <c r="DA25" s="132"/>
      <c r="DB25" s="132"/>
      <c r="DC25" s="132"/>
      <c r="DD25" s="132"/>
      <c r="DE25" s="132"/>
      <c r="DF25" s="132"/>
      <c r="DG25" s="132"/>
      <c r="DH25" s="132"/>
      <c r="DI25" s="132"/>
      <c r="DJ25" s="132"/>
      <c r="DK25" s="132"/>
      <c r="DL25" s="132"/>
      <c r="DM25" s="132"/>
      <c r="DN25" s="132"/>
      <c r="DO25" s="132"/>
      <c r="DP25" s="132"/>
      <c r="DQ25" s="132"/>
      <c r="DR25" s="132"/>
      <c r="DS25" s="132"/>
      <c r="DT25" s="132"/>
      <c r="DU25" s="132"/>
      <c r="DV25" s="132"/>
      <c r="DW25" s="132"/>
      <c r="DX25" s="132"/>
      <c r="DY25" s="132"/>
      <c r="DZ25" s="132"/>
      <c r="EA25" s="132"/>
      <c r="EB25" s="132"/>
    </row>
    <row r="26" spans="1:132" s="43" customFormat="1" ht="21" customHeight="1" x14ac:dyDescent="0.25">
      <c r="A26" s="154">
        <v>14</v>
      </c>
      <c r="B26" s="162"/>
      <c r="C26" s="161"/>
      <c r="D26" s="161"/>
      <c r="E26" s="160"/>
      <c r="F26" s="152">
        <v>3</v>
      </c>
      <c r="G26" s="151" t="str">
        <f t="shared" si="31"/>
        <v/>
      </c>
      <c r="H26" s="159" t="str">
        <f t="shared" si="32"/>
        <v/>
      </c>
      <c r="I26" s="149" t="str">
        <f t="shared" si="0"/>
        <v/>
      </c>
      <c r="J26" s="148" t="str">
        <f t="shared" si="1"/>
        <v/>
      </c>
      <c r="K26" s="148" t="str">
        <f t="shared" si="2"/>
        <v/>
      </c>
      <c r="L26" s="148" t="str">
        <f t="shared" si="3"/>
        <v/>
      </c>
      <c r="M26" s="221"/>
      <c r="N26" s="224"/>
      <c r="O26" s="222"/>
      <c r="P26" s="228"/>
      <c r="Q26" s="232"/>
      <c r="R26" s="229"/>
      <c r="S26" s="165"/>
      <c r="T26" s="155"/>
      <c r="U26" s="143" t="str">
        <f t="shared" si="4"/>
        <v/>
      </c>
      <c r="V26" s="142"/>
      <c r="W26" s="140">
        <f t="shared" si="5"/>
        <v>0</v>
      </c>
      <c r="X26" s="141"/>
      <c r="Y26" s="141"/>
      <c r="Z26" s="141"/>
      <c r="AA26" s="141"/>
      <c r="AB26" s="141"/>
      <c r="AC26" s="141"/>
      <c r="AD26" s="141"/>
      <c r="AE26" s="141" t="str">
        <f>IF(U26="","",SUM($U$13:U26))</f>
        <v/>
      </c>
      <c r="AF26" s="140" t="str">
        <f t="shared" si="9"/>
        <v/>
      </c>
      <c r="AG26" s="141" t="str">
        <f t="shared" si="10"/>
        <v/>
      </c>
      <c r="AH26" s="137"/>
      <c r="AI26" s="137" t="e">
        <f t="shared" si="11"/>
        <v>#VALUE!</v>
      </c>
      <c r="AJ26" s="138">
        <f t="shared" si="12"/>
        <v>0</v>
      </c>
      <c r="AK26" s="138"/>
      <c r="AL26" s="138" t="str">
        <f t="shared" si="13"/>
        <v/>
      </c>
      <c r="AM26" s="138" t="str">
        <f t="shared" si="14"/>
        <v/>
      </c>
      <c r="AN26" s="138" t="e">
        <f t="shared" si="15"/>
        <v>#VALUE!</v>
      </c>
      <c r="AO26" s="138" t="e">
        <f t="shared" si="16"/>
        <v>#VALUE!</v>
      </c>
      <c r="AP26" s="140">
        <v>14</v>
      </c>
      <c r="AQ26" s="135"/>
      <c r="AR26" s="135"/>
      <c r="AS26" s="139" t="str">
        <f>IF(U24="","",IF(BB27=1,"STOP",IF(AX26="","",IF(SUM($AX$13:AX26&gt;$F$8),"JOB DONE",IF(BB27=1,"STOP","")))))</f>
        <v/>
      </c>
      <c r="AT26" s="138">
        <f t="shared" si="33"/>
        <v>0</v>
      </c>
      <c r="AU26" s="137">
        <f t="shared" si="34"/>
        <v>0</v>
      </c>
      <c r="AV26" s="134">
        <f t="shared" si="35"/>
        <v>0</v>
      </c>
      <c r="AW26" s="134">
        <f t="shared" si="17"/>
        <v>0</v>
      </c>
      <c r="AX26" s="134" t="str">
        <f>IF(U26="","",SUM($AW$13:AW26))</f>
        <v/>
      </c>
      <c r="AY26" s="136">
        <f t="shared" si="37"/>
        <v>14</v>
      </c>
      <c r="AZ26" s="136">
        <f t="shared" si="36"/>
        <v>14</v>
      </c>
      <c r="BA26" s="43">
        <f t="shared" si="18"/>
        <v>0</v>
      </c>
      <c r="BB26" s="43" t="str">
        <f t="shared" si="38"/>
        <v/>
      </c>
      <c r="BC26" s="43" t="str">
        <f t="shared" si="19"/>
        <v/>
      </c>
      <c r="BD26" s="137" t="str">
        <f t="shared" si="20"/>
        <v/>
      </c>
      <c r="BE26" s="137" t="str">
        <f t="shared" si="21"/>
        <v/>
      </c>
      <c r="BF26" s="137" t="str">
        <f t="shared" si="22"/>
        <v/>
      </c>
      <c r="BG26" s="137" t="str">
        <f t="shared" si="23"/>
        <v/>
      </c>
      <c r="BH26" s="138">
        <f t="shared" si="24"/>
        <v>0</v>
      </c>
      <c r="BI26" s="138">
        <f t="shared" si="25"/>
        <v>0</v>
      </c>
      <c r="BJ26" s="138">
        <f t="shared" si="26"/>
        <v>0</v>
      </c>
      <c r="BK26" s="137">
        <f t="shared" si="27"/>
        <v>0</v>
      </c>
      <c r="BL26" s="134">
        <f t="shared" si="28"/>
        <v>0</v>
      </c>
      <c r="BM26" s="133" t="str">
        <f t="shared" si="29"/>
        <v>N</v>
      </c>
      <c r="BN26" s="136">
        <f t="shared" si="30"/>
        <v>1</v>
      </c>
      <c r="BO26" s="135"/>
      <c r="BR26" s="134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  <c r="DK26" s="132"/>
      <c r="DL26" s="132"/>
      <c r="DM26" s="132"/>
      <c r="DN26" s="132"/>
      <c r="DO26" s="132"/>
      <c r="DP26" s="132"/>
      <c r="DQ26" s="132"/>
      <c r="DR26" s="132"/>
      <c r="DS26" s="132"/>
      <c r="DT26" s="132"/>
      <c r="DU26" s="132"/>
      <c r="DV26" s="132"/>
      <c r="DW26" s="132"/>
      <c r="DX26" s="132"/>
      <c r="DY26" s="132"/>
      <c r="DZ26" s="132"/>
      <c r="EA26" s="132"/>
      <c r="EB26" s="132"/>
    </row>
    <row r="27" spans="1:132" s="43" customFormat="1" ht="21" customHeight="1" x14ac:dyDescent="0.25">
      <c r="A27" s="154">
        <v>15</v>
      </c>
      <c r="B27" s="162"/>
      <c r="C27" s="161"/>
      <c r="D27" s="161"/>
      <c r="E27" s="160"/>
      <c r="F27" s="152">
        <v>2</v>
      </c>
      <c r="G27" s="151" t="str">
        <f t="shared" si="31"/>
        <v/>
      </c>
      <c r="H27" s="159" t="str">
        <f t="shared" si="32"/>
        <v/>
      </c>
      <c r="I27" s="149" t="str">
        <f t="shared" si="0"/>
        <v/>
      </c>
      <c r="J27" s="148" t="str">
        <f t="shared" si="1"/>
        <v/>
      </c>
      <c r="K27" s="148" t="str">
        <f t="shared" si="2"/>
        <v/>
      </c>
      <c r="L27" s="148" t="str">
        <f t="shared" si="3"/>
        <v/>
      </c>
      <c r="M27" s="221"/>
      <c r="N27" s="224"/>
      <c r="O27" s="222"/>
      <c r="P27" s="228"/>
      <c r="Q27" s="232"/>
      <c r="R27" s="229"/>
      <c r="S27" s="156"/>
      <c r="T27" s="155"/>
      <c r="U27" s="143" t="str">
        <f t="shared" si="4"/>
        <v/>
      </c>
      <c r="V27" s="142"/>
      <c r="W27" s="140">
        <f t="shared" si="5"/>
        <v>0</v>
      </c>
      <c r="X27" s="141"/>
      <c r="Y27" s="141"/>
      <c r="Z27" s="141"/>
      <c r="AA27" s="141"/>
      <c r="AB27" s="141"/>
      <c r="AC27" s="141"/>
      <c r="AD27" s="141"/>
      <c r="AE27" s="141" t="str">
        <f>IF(U27="","",SUM($U$13:U27))</f>
        <v/>
      </c>
      <c r="AF27" s="140" t="str">
        <f t="shared" si="9"/>
        <v/>
      </c>
      <c r="AG27" s="141" t="str">
        <f t="shared" si="10"/>
        <v/>
      </c>
      <c r="AH27" s="137"/>
      <c r="AI27" s="137" t="e">
        <f t="shared" si="11"/>
        <v>#VALUE!</v>
      </c>
      <c r="AJ27" s="138">
        <f t="shared" si="12"/>
        <v>0</v>
      </c>
      <c r="AK27" s="138"/>
      <c r="AL27" s="138" t="str">
        <f t="shared" si="13"/>
        <v/>
      </c>
      <c r="AM27" s="138" t="str">
        <f t="shared" si="14"/>
        <v/>
      </c>
      <c r="AN27" s="138" t="e">
        <f t="shared" si="15"/>
        <v>#VALUE!</v>
      </c>
      <c r="AO27" s="138" t="e">
        <f t="shared" si="16"/>
        <v>#VALUE!</v>
      </c>
      <c r="AP27" s="140">
        <v>15</v>
      </c>
      <c r="AQ27" s="135"/>
      <c r="AR27" s="135"/>
      <c r="AS27" s="139" t="str">
        <f>IF(U25="","",IF(BB28=1,"STOP",IF(AX27="","",IF(SUM($AX$13:AX27&gt;$F$8),"JOB DONE",IF(BB28=1,"STOP","")))))</f>
        <v/>
      </c>
      <c r="AT27" s="138">
        <f t="shared" si="33"/>
        <v>0</v>
      </c>
      <c r="AU27" s="137">
        <f t="shared" si="34"/>
        <v>0</v>
      </c>
      <c r="AV27" s="134">
        <f t="shared" si="35"/>
        <v>0</v>
      </c>
      <c r="AW27" s="134">
        <f t="shared" si="17"/>
        <v>0</v>
      </c>
      <c r="AX27" s="134" t="str">
        <f>IF(U27="","",SUM($AW$13:AW27))</f>
        <v/>
      </c>
      <c r="AY27" s="136">
        <f t="shared" si="37"/>
        <v>15</v>
      </c>
      <c r="AZ27" s="136">
        <f t="shared" si="36"/>
        <v>15</v>
      </c>
      <c r="BA27" s="43">
        <f t="shared" si="18"/>
        <v>0</v>
      </c>
      <c r="BB27" s="43" t="str">
        <f t="shared" si="38"/>
        <v/>
      </c>
      <c r="BC27" s="43" t="str">
        <f t="shared" si="19"/>
        <v/>
      </c>
      <c r="BD27" s="137" t="str">
        <f t="shared" si="20"/>
        <v/>
      </c>
      <c r="BE27" s="137" t="str">
        <f t="shared" si="21"/>
        <v/>
      </c>
      <c r="BF27" s="137" t="str">
        <f t="shared" si="22"/>
        <v/>
      </c>
      <c r="BG27" s="137" t="str">
        <f t="shared" si="23"/>
        <v/>
      </c>
      <c r="BH27" s="138">
        <f t="shared" si="24"/>
        <v>0</v>
      </c>
      <c r="BI27" s="138">
        <f t="shared" si="25"/>
        <v>0</v>
      </c>
      <c r="BJ27" s="138">
        <f t="shared" si="26"/>
        <v>0</v>
      </c>
      <c r="BK27" s="137">
        <f t="shared" si="27"/>
        <v>0</v>
      </c>
      <c r="BL27" s="134">
        <f t="shared" si="28"/>
        <v>0</v>
      </c>
      <c r="BM27" s="133" t="str">
        <f t="shared" si="29"/>
        <v>N</v>
      </c>
      <c r="BN27" s="136">
        <f t="shared" si="30"/>
        <v>1</v>
      </c>
      <c r="BO27" s="135"/>
      <c r="BR27" s="134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  <c r="DK27" s="132"/>
      <c r="DL27" s="132"/>
      <c r="DM27" s="132"/>
      <c r="DN27" s="132"/>
      <c r="DO27" s="132"/>
      <c r="DP27" s="132"/>
      <c r="DQ27" s="132"/>
      <c r="DR27" s="132"/>
      <c r="DS27" s="132"/>
      <c r="DT27" s="132"/>
      <c r="DU27" s="132"/>
      <c r="DV27" s="132"/>
      <c r="DW27" s="132"/>
      <c r="DX27" s="132"/>
      <c r="DY27" s="132"/>
      <c r="DZ27" s="132"/>
      <c r="EA27" s="132"/>
      <c r="EB27" s="132"/>
    </row>
    <row r="28" spans="1:132" s="43" customFormat="1" ht="21" customHeight="1" x14ac:dyDescent="0.25">
      <c r="A28" s="154">
        <v>16</v>
      </c>
      <c r="B28" s="162"/>
      <c r="C28" s="161"/>
      <c r="D28" s="161"/>
      <c r="E28" s="160"/>
      <c r="F28" s="152">
        <v>2</v>
      </c>
      <c r="G28" s="151" t="str">
        <f t="shared" si="31"/>
        <v/>
      </c>
      <c r="H28" s="159" t="str">
        <f t="shared" si="32"/>
        <v/>
      </c>
      <c r="I28" s="149" t="str">
        <f t="shared" si="0"/>
        <v/>
      </c>
      <c r="J28" s="148" t="str">
        <f t="shared" si="1"/>
        <v/>
      </c>
      <c r="K28" s="148" t="str">
        <f t="shared" si="2"/>
        <v/>
      </c>
      <c r="L28" s="148" t="str">
        <f t="shared" si="3"/>
        <v/>
      </c>
      <c r="M28" s="221"/>
      <c r="N28" s="224"/>
      <c r="O28" s="222"/>
      <c r="P28" s="228"/>
      <c r="Q28" s="232"/>
      <c r="R28" s="229"/>
      <c r="S28" s="156"/>
      <c r="T28" s="155"/>
      <c r="U28" s="143" t="str">
        <f t="shared" si="4"/>
        <v/>
      </c>
      <c r="V28" s="142"/>
      <c r="W28" s="140">
        <f t="shared" si="5"/>
        <v>0</v>
      </c>
      <c r="X28" s="141"/>
      <c r="Y28" s="141"/>
      <c r="Z28" s="141"/>
      <c r="AA28" s="141"/>
      <c r="AB28" s="141"/>
      <c r="AC28" s="141"/>
      <c r="AD28" s="141"/>
      <c r="AE28" s="141" t="str">
        <f>IF(U28="","",SUM($U$13:U28))</f>
        <v/>
      </c>
      <c r="AF28" s="140" t="str">
        <f t="shared" si="9"/>
        <v/>
      </c>
      <c r="AG28" s="141" t="str">
        <f t="shared" si="10"/>
        <v/>
      </c>
      <c r="AH28" s="137"/>
      <c r="AI28" s="137" t="e">
        <f t="shared" si="11"/>
        <v>#VALUE!</v>
      </c>
      <c r="AJ28" s="138">
        <f t="shared" si="12"/>
        <v>0</v>
      </c>
      <c r="AK28" s="138"/>
      <c r="AL28" s="138" t="str">
        <f t="shared" si="13"/>
        <v/>
      </c>
      <c r="AM28" s="138" t="str">
        <f t="shared" si="14"/>
        <v/>
      </c>
      <c r="AN28" s="138" t="e">
        <f t="shared" si="15"/>
        <v>#VALUE!</v>
      </c>
      <c r="AO28" s="138" t="e">
        <f t="shared" si="16"/>
        <v>#VALUE!</v>
      </c>
      <c r="AP28" s="140">
        <v>16</v>
      </c>
      <c r="AQ28" s="135"/>
      <c r="AR28" s="135"/>
      <c r="AS28" s="139" t="str">
        <f>IF(U26="","",IF(BB29=1,"STOP",IF(AX28="","",IF(SUM($AX$13:AX28&gt;$F$8),"JOB DONE",IF(BB29=1,"STOP","")))))</f>
        <v/>
      </c>
      <c r="AT28" s="138">
        <f t="shared" si="33"/>
        <v>0</v>
      </c>
      <c r="AU28" s="137">
        <f t="shared" si="34"/>
        <v>0</v>
      </c>
      <c r="AV28" s="134">
        <f t="shared" si="35"/>
        <v>0</v>
      </c>
      <c r="AW28" s="134">
        <f t="shared" si="17"/>
        <v>0</v>
      </c>
      <c r="AX28" s="134" t="str">
        <f>IF(U28="","",SUM($AW$13:AW28))</f>
        <v/>
      </c>
      <c r="AY28" s="136">
        <f t="shared" si="37"/>
        <v>16</v>
      </c>
      <c r="AZ28" s="136">
        <f t="shared" si="36"/>
        <v>16</v>
      </c>
      <c r="BA28" s="43">
        <f t="shared" si="18"/>
        <v>0</v>
      </c>
      <c r="BB28" s="43" t="str">
        <f t="shared" si="38"/>
        <v/>
      </c>
      <c r="BC28" s="43" t="str">
        <f t="shared" si="19"/>
        <v/>
      </c>
      <c r="BD28" s="137" t="str">
        <f t="shared" si="20"/>
        <v/>
      </c>
      <c r="BE28" s="137" t="str">
        <f t="shared" si="21"/>
        <v/>
      </c>
      <c r="BF28" s="137" t="str">
        <f t="shared" si="22"/>
        <v/>
      </c>
      <c r="BG28" s="137" t="str">
        <f t="shared" si="23"/>
        <v/>
      </c>
      <c r="BH28" s="138">
        <f t="shared" si="24"/>
        <v>0</v>
      </c>
      <c r="BI28" s="138">
        <f t="shared" si="25"/>
        <v>0</v>
      </c>
      <c r="BJ28" s="138">
        <f t="shared" si="26"/>
        <v>0</v>
      </c>
      <c r="BK28" s="137">
        <f t="shared" si="27"/>
        <v>0</v>
      </c>
      <c r="BL28" s="134">
        <f t="shared" si="28"/>
        <v>0</v>
      </c>
      <c r="BM28" s="133" t="str">
        <f t="shared" si="29"/>
        <v>N</v>
      </c>
      <c r="BN28" s="136">
        <f t="shared" si="30"/>
        <v>1</v>
      </c>
      <c r="BO28" s="135"/>
      <c r="BR28" s="134"/>
      <c r="CU28" s="132"/>
      <c r="CV28" s="132"/>
      <c r="CW28" s="132"/>
      <c r="CX28" s="132"/>
      <c r="CY28" s="132"/>
      <c r="CZ28" s="132"/>
      <c r="DA28" s="132"/>
      <c r="DB28" s="132"/>
      <c r="DC28" s="132"/>
      <c r="DD28" s="132"/>
      <c r="DE28" s="132"/>
      <c r="DF28" s="132"/>
      <c r="DG28" s="132"/>
      <c r="DH28" s="132"/>
      <c r="DI28" s="132"/>
      <c r="DJ28" s="132"/>
      <c r="DK28" s="132"/>
      <c r="DL28" s="132"/>
      <c r="DM28" s="132"/>
      <c r="DN28" s="132"/>
      <c r="DO28" s="132"/>
      <c r="DP28" s="132"/>
      <c r="DQ28" s="132"/>
      <c r="DR28" s="132"/>
      <c r="DS28" s="132"/>
      <c r="DT28" s="132"/>
      <c r="DU28" s="132"/>
      <c r="DV28" s="132"/>
      <c r="DW28" s="132"/>
      <c r="DX28" s="132"/>
      <c r="DY28" s="132"/>
      <c r="DZ28" s="132"/>
      <c r="EA28" s="132"/>
      <c r="EB28" s="132"/>
    </row>
    <row r="29" spans="1:132" s="43" customFormat="1" ht="21" customHeight="1" x14ac:dyDescent="0.25">
      <c r="A29" s="154">
        <v>17</v>
      </c>
      <c r="B29" s="162"/>
      <c r="C29" s="161"/>
      <c r="D29" s="161"/>
      <c r="E29" s="160"/>
      <c r="F29" s="152">
        <v>2</v>
      </c>
      <c r="G29" s="151" t="str">
        <f t="shared" si="31"/>
        <v/>
      </c>
      <c r="H29" s="159" t="str">
        <f t="shared" si="32"/>
        <v/>
      </c>
      <c r="I29" s="149" t="str">
        <f t="shared" si="0"/>
        <v/>
      </c>
      <c r="J29" s="148" t="str">
        <f t="shared" si="1"/>
        <v/>
      </c>
      <c r="K29" s="148" t="str">
        <f t="shared" si="2"/>
        <v/>
      </c>
      <c r="L29" s="148" t="str">
        <f t="shared" si="3"/>
        <v/>
      </c>
      <c r="M29" s="221"/>
      <c r="N29" s="224"/>
      <c r="O29" s="222"/>
      <c r="P29" s="228"/>
      <c r="Q29" s="232"/>
      <c r="R29" s="229"/>
      <c r="S29" s="156"/>
      <c r="T29" s="155"/>
      <c r="U29" s="143" t="str">
        <f t="shared" si="4"/>
        <v/>
      </c>
      <c r="V29" s="142"/>
      <c r="W29" s="140">
        <f t="shared" si="5"/>
        <v>0</v>
      </c>
      <c r="X29" s="141"/>
      <c r="Y29" s="141"/>
      <c r="Z29" s="141"/>
      <c r="AA29" s="141"/>
      <c r="AB29" s="141"/>
      <c r="AC29" s="141"/>
      <c r="AD29" s="141"/>
      <c r="AE29" s="141" t="str">
        <f>IF(U29="","",SUM($U$13:U29))</f>
        <v/>
      </c>
      <c r="AF29" s="140" t="str">
        <f t="shared" si="9"/>
        <v/>
      </c>
      <c r="AG29" s="141" t="str">
        <f t="shared" si="10"/>
        <v/>
      </c>
      <c r="AH29" s="137"/>
      <c r="AI29" s="137" t="e">
        <f t="shared" si="11"/>
        <v>#VALUE!</v>
      </c>
      <c r="AJ29" s="138">
        <f t="shared" si="12"/>
        <v>0</v>
      </c>
      <c r="AK29" s="137"/>
      <c r="AL29" s="138" t="str">
        <f t="shared" si="13"/>
        <v/>
      </c>
      <c r="AM29" s="138" t="str">
        <f t="shared" si="14"/>
        <v/>
      </c>
      <c r="AN29" s="137"/>
      <c r="AO29" s="137"/>
      <c r="AP29" s="140">
        <v>17</v>
      </c>
      <c r="AQ29" s="135"/>
      <c r="AR29" s="135"/>
      <c r="AS29" s="139" t="str">
        <f>IF(U27="","",IF(BB30=1,"STOP",IF(AX29="","",IF(SUM($AX$13:AX29&gt;$F$8),"JOB DONE",IF(BB30=1,"STOP","")))))</f>
        <v/>
      </c>
      <c r="AT29" s="138">
        <f t="shared" si="33"/>
        <v>0</v>
      </c>
      <c r="AU29" s="137">
        <f t="shared" si="34"/>
        <v>0</v>
      </c>
      <c r="AV29" s="134">
        <f t="shared" si="35"/>
        <v>0</v>
      </c>
      <c r="AW29" s="134">
        <f t="shared" si="17"/>
        <v>0</v>
      </c>
      <c r="AX29" s="134" t="str">
        <f>IF(U29="","",SUM($AW$13:AW29))</f>
        <v/>
      </c>
      <c r="AY29" s="136">
        <f t="shared" si="37"/>
        <v>17</v>
      </c>
      <c r="AZ29" s="136">
        <f t="shared" si="36"/>
        <v>17</v>
      </c>
      <c r="BA29" s="43">
        <f t="shared" si="18"/>
        <v>0</v>
      </c>
      <c r="BB29" s="43" t="str">
        <f t="shared" si="38"/>
        <v/>
      </c>
      <c r="BC29" s="43" t="str">
        <f t="shared" si="19"/>
        <v/>
      </c>
      <c r="BD29" s="137" t="str">
        <f t="shared" si="20"/>
        <v/>
      </c>
      <c r="BE29" s="137" t="str">
        <f t="shared" si="21"/>
        <v/>
      </c>
      <c r="BF29" s="137" t="str">
        <f t="shared" si="22"/>
        <v/>
      </c>
      <c r="BG29" s="137" t="str">
        <f t="shared" si="23"/>
        <v/>
      </c>
      <c r="BH29" s="138">
        <f t="shared" si="24"/>
        <v>0</v>
      </c>
      <c r="BI29" s="138">
        <f t="shared" si="25"/>
        <v>0</v>
      </c>
      <c r="BJ29" s="138">
        <f t="shared" si="26"/>
        <v>0</v>
      </c>
      <c r="BK29" s="137">
        <f t="shared" si="27"/>
        <v>0</v>
      </c>
      <c r="BL29" s="134">
        <f t="shared" si="28"/>
        <v>0</v>
      </c>
      <c r="BM29" s="133" t="str">
        <f t="shared" si="29"/>
        <v>N</v>
      </c>
      <c r="BN29" s="136">
        <f t="shared" si="30"/>
        <v>1</v>
      </c>
      <c r="BO29" s="135"/>
      <c r="BR29" s="134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  <c r="DK29" s="132"/>
      <c r="DL29" s="132"/>
      <c r="DM29" s="132"/>
      <c r="DN29" s="132"/>
      <c r="DO29" s="132"/>
      <c r="DP29" s="132"/>
      <c r="DQ29" s="132"/>
      <c r="DR29" s="132"/>
      <c r="DS29" s="132"/>
      <c r="DT29" s="132"/>
      <c r="DU29" s="132"/>
      <c r="DV29" s="132"/>
      <c r="DW29" s="132"/>
      <c r="DX29" s="132"/>
      <c r="DY29" s="132"/>
      <c r="DZ29" s="132"/>
      <c r="EA29" s="132"/>
      <c r="EB29" s="132"/>
    </row>
    <row r="30" spans="1:132" s="43" customFormat="1" ht="21" customHeight="1" x14ac:dyDescent="0.25">
      <c r="A30" s="154">
        <v>18</v>
      </c>
      <c r="B30" s="162"/>
      <c r="C30" s="161"/>
      <c r="D30" s="161"/>
      <c r="E30" s="160"/>
      <c r="F30" s="152"/>
      <c r="G30" s="151" t="str">
        <f t="shared" si="31"/>
        <v/>
      </c>
      <c r="H30" s="159" t="str">
        <f t="shared" si="32"/>
        <v/>
      </c>
      <c r="I30" s="149" t="str">
        <f t="shared" si="0"/>
        <v/>
      </c>
      <c r="J30" s="148" t="str">
        <f t="shared" si="1"/>
        <v/>
      </c>
      <c r="K30" s="148" t="str">
        <f t="shared" si="2"/>
        <v/>
      </c>
      <c r="L30" s="148" t="str">
        <f t="shared" si="3"/>
        <v/>
      </c>
      <c r="M30" s="109"/>
      <c r="N30" s="167"/>
      <c r="O30" s="158"/>
      <c r="P30" s="110"/>
      <c r="Q30" s="157"/>
      <c r="R30" s="163"/>
      <c r="S30" s="156"/>
      <c r="T30" s="155"/>
      <c r="U30" s="143" t="str">
        <f t="shared" si="4"/>
        <v/>
      </c>
      <c r="V30" s="142"/>
      <c r="W30" s="140">
        <f t="shared" si="5"/>
        <v>0</v>
      </c>
      <c r="X30" s="141"/>
      <c r="Y30" s="141"/>
      <c r="Z30" s="141"/>
      <c r="AA30" s="141"/>
      <c r="AB30" s="141"/>
      <c r="AC30" s="141"/>
      <c r="AD30" s="141"/>
      <c r="AE30" s="141" t="str">
        <f>IF(U30="","",SUM($U$13:U30))</f>
        <v/>
      </c>
      <c r="AF30" s="140" t="str">
        <f t="shared" si="9"/>
        <v/>
      </c>
      <c r="AG30" s="141" t="str">
        <f t="shared" si="10"/>
        <v/>
      </c>
      <c r="AH30" s="137"/>
      <c r="AI30" s="137"/>
      <c r="AJ30" s="137"/>
      <c r="AK30" s="137"/>
      <c r="AL30" s="138" t="str">
        <f t="shared" si="13"/>
        <v/>
      </c>
      <c r="AM30" s="138" t="str">
        <f t="shared" si="14"/>
        <v/>
      </c>
      <c r="AN30" s="137"/>
      <c r="AO30" s="137"/>
      <c r="AP30" s="140">
        <v>18</v>
      </c>
      <c r="AQ30" s="135"/>
      <c r="AR30" s="135"/>
      <c r="AS30" s="139" t="str">
        <f>IF(U28="","",IF(BB31=1,"STOP",IF(AX30="","",IF(SUM($AX$13:AX30&gt;$F$8),"JOB DONE",IF(BB31=1,"STOP","")))))</f>
        <v/>
      </c>
      <c r="AT30" s="138">
        <f t="shared" si="33"/>
        <v>0</v>
      </c>
      <c r="AU30" s="137">
        <f t="shared" si="34"/>
        <v>0</v>
      </c>
      <c r="AV30" s="134">
        <f t="shared" si="35"/>
        <v>0</v>
      </c>
      <c r="AW30" s="134">
        <f t="shared" si="17"/>
        <v>0</v>
      </c>
      <c r="AX30" s="134" t="str">
        <f>IF(U30="","",SUM($AW$13:AW30))</f>
        <v/>
      </c>
      <c r="AY30" s="136">
        <f t="shared" si="37"/>
        <v>18</v>
      </c>
      <c r="AZ30" s="136">
        <f t="shared" si="36"/>
        <v>18</v>
      </c>
      <c r="BA30" s="43">
        <f t="shared" si="18"/>
        <v>0</v>
      </c>
      <c r="BB30" s="43" t="str">
        <f t="shared" si="38"/>
        <v/>
      </c>
      <c r="BC30" s="43" t="str">
        <f t="shared" si="19"/>
        <v/>
      </c>
      <c r="BD30" s="137" t="str">
        <f t="shared" si="20"/>
        <v/>
      </c>
      <c r="BE30" s="137" t="str">
        <f t="shared" si="21"/>
        <v/>
      </c>
      <c r="BF30" s="137" t="str">
        <f t="shared" si="22"/>
        <v/>
      </c>
      <c r="BG30" s="137" t="str">
        <f t="shared" si="23"/>
        <v/>
      </c>
      <c r="BH30" s="138">
        <f t="shared" si="24"/>
        <v>0</v>
      </c>
      <c r="BI30" s="138">
        <f t="shared" si="25"/>
        <v>0</v>
      </c>
      <c r="BJ30" s="138">
        <f t="shared" si="26"/>
        <v>0</v>
      </c>
      <c r="BK30" s="137">
        <f t="shared" si="27"/>
        <v>0</v>
      </c>
      <c r="BL30" s="134">
        <f t="shared" si="28"/>
        <v>0</v>
      </c>
      <c r="BM30" s="133" t="str">
        <f t="shared" si="29"/>
        <v>N</v>
      </c>
      <c r="BN30" s="136">
        <f t="shared" si="30"/>
        <v>1</v>
      </c>
      <c r="BO30" s="135"/>
      <c r="BR30" s="134"/>
      <c r="CU30" s="132"/>
      <c r="CV30" s="132"/>
      <c r="CW30" s="132"/>
      <c r="CX30" s="132"/>
      <c r="CY30" s="132"/>
      <c r="CZ30" s="132"/>
      <c r="DA30" s="132"/>
      <c r="DB30" s="132"/>
      <c r="DC30" s="132"/>
      <c r="DD30" s="132"/>
      <c r="DE30" s="132"/>
      <c r="DF30" s="132"/>
      <c r="DG30" s="132"/>
      <c r="DH30" s="132"/>
      <c r="DI30" s="132"/>
      <c r="DJ30" s="132"/>
      <c r="DK30" s="132"/>
      <c r="DL30" s="132"/>
      <c r="DM30" s="132"/>
      <c r="DN30" s="132"/>
      <c r="DO30" s="132"/>
      <c r="DP30" s="132"/>
      <c r="DQ30" s="132"/>
      <c r="DR30" s="132"/>
      <c r="DS30" s="132"/>
      <c r="DT30" s="132"/>
      <c r="DU30" s="132"/>
      <c r="DV30" s="132"/>
      <c r="DW30" s="132"/>
      <c r="DX30" s="132"/>
      <c r="DY30" s="132"/>
      <c r="DZ30" s="132"/>
      <c r="EA30" s="132"/>
      <c r="EB30" s="132"/>
    </row>
    <row r="31" spans="1:132" s="43" customFormat="1" ht="21" customHeight="1" x14ac:dyDescent="0.25">
      <c r="A31" s="154">
        <v>19</v>
      </c>
      <c r="B31" s="162"/>
      <c r="C31" s="161"/>
      <c r="D31" s="161"/>
      <c r="E31" s="160"/>
      <c r="F31" s="152"/>
      <c r="G31" s="151" t="str">
        <f t="shared" si="31"/>
        <v/>
      </c>
      <c r="H31" s="159" t="str">
        <f t="shared" si="32"/>
        <v/>
      </c>
      <c r="I31" s="149" t="str">
        <f t="shared" si="0"/>
        <v/>
      </c>
      <c r="J31" s="148" t="str">
        <f t="shared" si="1"/>
        <v/>
      </c>
      <c r="K31" s="148" t="str">
        <f t="shared" si="2"/>
        <v/>
      </c>
      <c r="L31" s="148" t="str">
        <f t="shared" si="3"/>
        <v/>
      </c>
      <c r="M31" s="109"/>
      <c r="N31" s="158"/>
      <c r="O31" s="158"/>
      <c r="P31" s="110"/>
      <c r="Q31" s="157"/>
      <c r="R31" s="163"/>
      <c r="S31" s="156"/>
      <c r="T31" s="155"/>
      <c r="U31" s="143" t="str">
        <f t="shared" si="4"/>
        <v/>
      </c>
      <c r="V31" s="142"/>
      <c r="W31" s="140">
        <f t="shared" si="5"/>
        <v>0</v>
      </c>
      <c r="X31" s="141"/>
      <c r="Y31" s="141"/>
      <c r="Z31" s="141"/>
      <c r="AA31" s="141"/>
      <c r="AB31" s="141"/>
      <c r="AC31" s="141"/>
      <c r="AD31" s="141"/>
      <c r="AE31" s="141" t="str">
        <f>IF(U31="","",SUM($U$13:U31))</f>
        <v/>
      </c>
      <c r="AF31" s="140" t="str">
        <f t="shared" si="9"/>
        <v/>
      </c>
      <c r="AG31" s="141" t="str">
        <f t="shared" si="10"/>
        <v/>
      </c>
      <c r="AH31" s="137"/>
      <c r="AI31" s="137"/>
      <c r="AJ31" s="137"/>
      <c r="AK31" s="137"/>
      <c r="AL31" s="138" t="str">
        <f t="shared" si="13"/>
        <v/>
      </c>
      <c r="AM31" s="138" t="str">
        <f t="shared" si="14"/>
        <v/>
      </c>
      <c r="AN31" s="137"/>
      <c r="AO31" s="137"/>
      <c r="AP31" s="140">
        <v>19</v>
      </c>
      <c r="AQ31" s="135"/>
      <c r="AR31" s="135"/>
      <c r="AS31" s="139" t="str">
        <f>IF(U29="","",IF(BB32=1,"STOP",IF(AX31="","",IF(SUM($AX$13:AX31&gt;$F$8),"JOB DONE",IF(BB32=1,"STOP","")))))</f>
        <v/>
      </c>
      <c r="AT31" s="138">
        <f t="shared" si="33"/>
        <v>0</v>
      </c>
      <c r="AU31" s="137">
        <f t="shared" si="34"/>
        <v>0</v>
      </c>
      <c r="AV31" s="134">
        <f t="shared" si="35"/>
        <v>0</v>
      </c>
      <c r="AW31" s="134">
        <f t="shared" si="17"/>
        <v>0</v>
      </c>
      <c r="AX31" s="134" t="str">
        <f>IF(U31="","",SUM($AW$13:AW31))</f>
        <v/>
      </c>
      <c r="AY31" s="136">
        <f t="shared" si="37"/>
        <v>19</v>
      </c>
      <c r="AZ31" s="136">
        <f t="shared" si="36"/>
        <v>19</v>
      </c>
      <c r="BA31" s="43">
        <f t="shared" si="18"/>
        <v>0</v>
      </c>
      <c r="BB31" s="43" t="str">
        <f t="shared" si="38"/>
        <v/>
      </c>
      <c r="BC31" s="43" t="str">
        <f t="shared" si="19"/>
        <v/>
      </c>
      <c r="BD31" s="137" t="str">
        <f t="shared" si="20"/>
        <v/>
      </c>
      <c r="BE31" s="137" t="str">
        <f t="shared" si="21"/>
        <v/>
      </c>
      <c r="BF31" s="137" t="str">
        <f t="shared" si="22"/>
        <v/>
      </c>
      <c r="BG31" s="137" t="str">
        <f t="shared" si="23"/>
        <v/>
      </c>
      <c r="BH31" s="138">
        <f t="shared" si="24"/>
        <v>0</v>
      </c>
      <c r="BI31" s="138">
        <f t="shared" si="25"/>
        <v>0</v>
      </c>
      <c r="BJ31" s="138">
        <f t="shared" si="26"/>
        <v>0</v>
      </c>
      <c r="BK31" s="137">
        <f t="shared" si="27"/>
        <v>0</v>
      </c>
      <c r="BL31" s="134">
        <f t="shared" si="28"/>
        <v>0</v>
      </c>
      <c r="BM31" s="133" t="str">
        <f t="shared" si="29"/>
        <v>N</v>
      </c>
      <c r="BN31" s="136">
        <f t="shared" si="30"/>
        <v>1</v>
      </c>
      <c r="BO31" s="135"/>
      <c r="BR31" s="134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  <c r="DE31" s="132"/>
      <c r="DF31" s="132"/>
      <c r="DG31" s="132"/>
      <c r="DH31" s="132"/>
      <c r="DI31" s="132"/>
      <c r="DJ31" s="132"/>
      <c r="DK31" s="132"/>
      <c r="DL31" s="132"/>
      <c r="DM31" s="132"/>
      <c r="DN31" s="132"/>
      <c r="DO31" s="132"/>
      <c r="DP31" s="132"/>
      <c r="DQ31" s="132"/>
      <c r="DR31" s="132"/>
      <c r="DS31" s="132"/>
      <c r="DT31" s="132"/>
      <c r="DU31" s="132"/>
      <c r="DV31" s="132"/>
      <c r="DW31" s="132"/>
      <c r="DX31" s="132"/>
      <c r="DY31" s="132"/>
      <c r="DZ31" s="132"/>
      <c r="EA31" s="132"/>
      <c r="EB31" s="132"/>
    </row>
    <row r="32" spans="1:132" s="43" customFormat="1" ht="21" customHeight="1" x14ac:dyDescent="0.25">
      <c r="A32" s="154">
        <v>20</v>
      </c>
      <c r="B32" s="162"/>
      <c r="C32" s="161"/>
      <c r="D32" s="161"/>
      <c r="E32" s="160"/>
      <c r="F32" s="152"/>
      <c r="G32" s="151" t="str">
        <f t="shared" si="31"/>
        <v/>
      </c>
      <c r="H32" s="159" t="str">
        <f t="shared" si="32"/>
        <v/>
      </c>
      <c r="I32" s="149" t="str">
        <f t="shared" si="0"/>
        <v/>
      </c>
      <c r="J32" s="148" t="str">
        <f t="shared" si="1"/>
        <v/>
      </c>
      <c r="K32" s="148" t="str">
        <f t="shared" si="2"/>
        <v/>
      </c>
      <c r="L32" s="148" t="str">
        <f t="shared" si="3"/>
        <v/>
      </c>
      <c r="M32" s="109"/>
      <c r="N32" s="158"/>
      <c r="O32" s="158"/>
      <c r="P32" s="110"/>
      <c r="Q32" s="157"/>
      <c r="R32" s="163"/>
      <c r="S32" s="156"/>
      <c r="T32" s="155"/>
      <c r="U32" s="143" t="str">
        <f t="shared" si="4"/>
        <v/>
      </c>
      <c r="V32" s="142"/>
      <c r="W32" s="140">
        <f t="shared" si="5"/>
        <v>0</v>
      </c>
      <c r="X32" s="141"/>
      <c r="Y32" s="141"/>
      <c r="Z32" s="141"/>
      <c r="AA32" s="141"/>
      <c r="AB32" s="141"/>
      <c r="AC32" s="141"/>
      <c r="AD32" s="141"/>
      <c r="AE32" s="141" t="str">
        <f>IF(U32="","",SUM($U$13:U32))</f>
        <v/>
      </c>
      <c r="AF32" s="140" t="str">
        <f t="shared" si="9"/>
        <v/>
      </c>
      <c r="AG32" s="141" t="str">
        <f t="shared" si="10"/>
        <v/>
      </c>
      <c r="AH32" s="137"/>
      <c r="AI32" s="137"/>
      <c r="AJ32" s="137"/>
      <c r="AK32" s="137"/>
      <c r="AL32" s="138" t="str">
        <f t="shared" si="13"/>
        <v/>
      </c>
      <c r="AM32" s="138" t="str">
        <f t="shared" si="14"/>
        <v/>
      </c>
      <c r="AN32" s="137"/>
      <c r="AO32" s="137"/>
      <c r="AP32" s="140">
        <v>20</v>
      </c>
      <c r="AQ32" s="135"/>
      <c r="AR32" s="135"/>
      <c r="AS32" s="139" t="str">
        <f>IF(U30="","",IF(BB33=1,"STOP",IF(AX32="","",IF(SUM($AX$13:AX32&gt;$F$8),"JOB DONE",IF(BB33=1,"STOP","")))))</f>
        <v/>
      </c>
      <c r="AT32" s="138">
        <f t="shared" si="33"/>
        <v>0</v>
      </c>
      <c r="AU32" s="137">
        <f t="shared" si="34"/>
        <v>0</v>
      </c>
      <c r="AV32" s="134">
        <f t="shared" si="35"/>
        <v>0</v>
      </c>
      <c r="AW32" s="134">
        <f t="shared" si="17"/>
        <v>0</v>
      </c>
      <c r="AX32" s="134" t="str">
        <f>IF(U32="","",SUM($AW$13:AW32))</f>
        <v/>
      </c>
      <c r="AY32" s="136">
        <f t="shared" si="37"/>
        <v>20</v>
      </c>
      <c r="AZ32" s="136">
        <f t="shared" si="36"/>
        <v>20</v>
      </c>
      <c r="BA32" s="43">
        <f t="shared" si="18"/>
        <v>0</v>
      </c>
      <c r="BB32" s="43" t="str">
        <f t="shared" si="38"/>
        <v/>
      </c>
      <c r="BC32" s="43" t="str">
        <f t="shared" si="19"/>
        <v/>
      </c>
      <c r="BD32" s="137" t="str">
        <f t="shared" si="20"/>
        <v/>
      </c>
      <c r="BE32" s="137" t="str">
        <f t="shared" si="21"/>
        <v/>
      </c>
      <c r="BF32" s="137" t="str">
        <f t="shared" si="22"/>
        <v/>
      </c>
      <c r="BG32" s="137" t="str">
        <f t="shared" si="23"/>
        <v/>
      </c>
      <c r="BH32" s="138">
        <f t="shared" si="24"/>
        <v>0</v>
      </c>
      <c r="BI32" s="138">
        <f t="shared" si="25"/>
        <v>0</v>
      </c>
      <c r="BJ32" s="138">
        <f t="shared" si="26"/>
        <v>0</v>
      </c>
      <c r="BK32" s="137">
        <f t="shared" si="27"/>
        <v>0</v>
      </c>
      <c r="BL32" s="134">
        <f t="shared" si="28"/>
        <v>0</v>
      </c>
      <c r="BM32" s="133" t="str">
        <f t="shared" si="29"/>
        <v>N</v>
      </c>
      <c r="BN32" s="136">
        <f t="shared" si="30"/>
        <v>1</v>
      </c>
      <c r="BO32" s="135"/>
      <c r="BR32" s="134"/>
      <c r="CU32" s="132"/>
      <c r="CV32" s="132"/>
      <c r="CW32" s="132"/>
      <c r="CX32" s="132"/>
      <c r="CY32" s="132"/>
      <c r="CZ32" s="132"/>
      <c r="DA32" s="132"/>
      <c r="DB32" s="132"/>
      <c r="DC32" s="132"/>
      <c r="DD32" s="132"/>
      <c r="DE32" s="132"/>
      <c r="DF32" s="132"/>
      <c r="DG32" s="132"/>
      <c r="DH32" s="132"/>
      <c r="DI32" s="132"/>
      <c r="DJ32" s="132"/>
      <c r="DK32" s="132"/>
      <c r="DL32" s="132"/>
      <c r="DM32" s="132"/>
      <c r="DN32" s="132"/>
      <c r="DO32" s="132"/>
      <c r="DP32" s="132"/>
      <c r="DQ32" s="132"/>
      <c r="DR32" s="132"/>
      <c r="DS32" s="132"/>
      <c r="DT32" s="132"/>
      <c r="DU32" s="132"/>
      <c r="DV32" s="132"/>
      <c r="DW32" s="132"/>
      <c r="DX32" s="132"/>
      <c r="DY32" s="132"/>
      <c r="DZ32" s="132"/>
      <c r="EA32" s="132"/>
      <c r="EB32" s="132"/>
    </row>
    <row r="33" spans="1:132" s="43" customFormat="1" ht="21" customHeight="1" x14ac:dyDescent="0.25">
      <c r="A33" s="154">
        <v>21</v>
      </c>
      <c r="B33" s="162"/>
      <c r="C33" s="161"/>
      <c r="D33" s="161"/>
      <c r="E33" s="160"/>
      <c r="F33" s="152"/>
      <c r="G33" s="151" t="str">
        <f t="shared" si="31"/>
        <v/>
      </c>
      <c r="H33" s="159" t="str">
        <f t="shared" si="32"/>
        <v/>
      </c>
      <c r="I33" s="149" t="str">
        <f t="shared" si="0"/>
        <v/>
      </c>
      <c r="J33" s="148" t="str">
        <f t="shared" si="1"/>
        <v/>
      </c>
      <c r="K33" s="148" t="str">
        <f t="shared" si="2"/>
        <v/>
      </c>
      <c r="L33" s="148" t="str">
        <f t="shared" si="3"/>
        <v/>
      </c>
      <c r="M33" s="109"/>
      <c r="N33" s="158"/>
      <c r="O33" s="158"/>
      <c r="P33" s="110"/>
      <c r="Q33" s="157"/>
      <c r="R33" s="163"/>
      <c r="S33" s="156"/>
      <c r="T33" s="155"/>
      <c r="U33" s="143" t="str">
        <f t="shared" si="4"/>
        <v/>
      </c>
      <c r="V33" s="142"/>
      <c r="W33" s="140">
        <f t="shared" si="5"/>
        <v>0</v>
      </c>
      <c r="X33" s="141"/>
      <c r="Y33" s="141"/>
      <c r="Z33" s="141"/>
      <c r="AA33" s="141"/>
      <c r="AB33" s="141"/>
      <c r="AC33" s="141"/>
      <c r="AD33" s="141"/>
      <c r="AE33" s="141" t="str">
        <f>IF(U33="","",SUM($U$13:U33))</f>
        <v/>
      </c>
      <c r="AF33" s="140" t="str">
        <f t="shared" si="9"/>
        <v/>
      </c>
      <c r="AG33" s="141" t="str">
        <f t="shared" si="10"/>
        <v/>
      </c>
      <c r="AH33" s="137"/>
      <c r="AI33" s="137"/>
      <c r="AJ33" s="137"/>
      <c r="AK33" s="137"/>
      <c r="AL33" s="138" t="str">
        <f t="shared" si="13"/>
        <v/>
      </c>
      <c r="AM33" s="138" t="str">
        <f t="shared" si="14"/>
        <v/>
      </c>
      <c r="AN33" s="137"/>
      <c r="AO33" s="137"/>
      <c r="AP33" s="140">
        <v>21</v>
      </c>
      <c r="AQ33" s="135"/>
      <c r="AR33" s="135"/>
      <c r="AS33" s="139" t="str">
        <f>IF(U31="","",IF(BB34=1,"STOP",IF(AX33="","",IF(SUM($AX$13:AX33&gt;$F$8),"JOB DONE",IF(BB34=1,"STOP","")))))</f>
        <v/>
      </c>
      <c r="AT33" s="138">
        <f t="shared" si="33"/>
        <v>0</v>
      </c>
      <c r="AU33" s="137">
        <f t="shared" si="34"/>
        <v>0</v>
      </c>
      <c r="AV33" s="134">
        <f t="shared" si="35"/>
        <v>0</v>
      </c>
      <c r="AW33" s="134">
        <f t="shared" si="17"/>
        <v>0</v>
      </c>
      <c r="AX33" s="134" t="str">
        <f>IF(U33="","",SUM($AW$13:AW33))</f>
        <v/>
      </c>
      <c r="AY33" s="136">
        <f t="shared" si="37"/>
        <v>21</v>
      </c>
      <c r="AZ33" s="136">
        <f t="shared" si="36"/>
        <v>21</v>
      </c>
      <c r="BA33" s="43">
        <f t="shared" si="18"/>
        <v>0</v>
      </c>
      <c r="BB33" s="43" t="str">
        <f t="shared" si="38"/>
        <v/>
      </c>
      <c r="BC33" s="43" t="str">
        <f t="shared" si="19"/>
        <v/>
      </c>
      <c r="BD33" s="137" t="str">
        <f t="shared" si="20"/>
        <v/>
      </c>
      <c r="BE33" s="137" t="str">
        <f t="shared" si="21"/>
        <v/>
      </c>
      <c r="BF33" s="137" t="str">
        <f t="shared" si="22"/>
        <v/>
      </c>
      <c r="BG33" s="137" t="str">
        <f t="shared" si="23"/>
        <v/>
      </c>
      <c r="BH33" s="138">
        <f t="shared" si="24"/>
        <v>0</v>
      </c>
      <c r="BI33" s="138">
        <f t="shared" si="25"/>
        <v>0</v>
      </c>
      <c r="BJ33" s="138">
        <f t="shared" si="26"/>
        <v>0</v>
      </c>
      <c r="BK33" s="137">
        <f t="shared" si="27"/>
        <v>0</v>
      </c>
      <c r="BL33" s="134">
        <f t="shared" si="28"/>
        <v>0</v>
      </c>
      <c r="BM33" s="133" t="str">
        <f t="shared" si="29"/>
        <v>N</v>
      </c>
      <c r="BN33" s="136">
        <f t="shared" si="30"/>
        <v>1</v>
      </c>
      <c r="BO33" s="135"/>
      <c r="BR33" s="134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  <c r="DJ33" s="132"/>
      <c r="DK33" s="132"/>
      <c r="DL33" s="132"/>
      <c r="DM33" s="132"/>
      <c r="DN33" s="132"/>
      <c r="DO33" s="132"/>
      <c r="DP33" s="132"/>
      <c r="DQ33" s="132"/>
      <c r="DR33" s="132"/>
      <c r="DS33" s="132"/>
      <c r="DT33" s="132"/>
      <c r="DU33" s="132"/>
      <c r="DV33" s="132"/>
      <c r="DW33" s="132"/>
      <c r="DX33" s="132"/>
      <c r="DY33" s="132"/>
      <c r="DZ33" s="132"/>
      <c r="EA33" s="132"/>
      <c r="EB33" s="132"/>
    </row>
    <row r="34" spans="1:132" s="43" customFormat="1" ht="21" customHeight="1" x14ac:dyDescent="0.25">
      <c r="A34" s="154">
        <v>22</v>
      </c>
      <c r="B34" s="162"/>
      <c r="C34" s="161"/>
      <c r="D34" s="161"/>
      <c r="E34" s="160"/>
      <c r="F34" s="152"/>
      <c r="G34" s="151" t="str">
        <f t="shared" si="31"/>
        <v/>
      </c>
      <c r="H34" s="159" t="str">
        <f t="shared" si="32"/>
        <v/>
      </c>
      <c r="I34" s="149" t="str">
        <f t="shared" si="0"/>
        <v/>
      </c>
      <c r="J34" s="148" t="str">
        <f t="shared" si="1"/>
        <v/>
      </c>
      <c r="K34" s="148" t="str">
        <f t="shared" si="2"/>
        <v/>
      </c>
      <c r="L34" s="148" t="str">
        <f t="shared" si="3"/>
        <v/>
      </c>
      <c r="M34" s="109"/>
      <c r="N34" s="158"/>
      <c r="O34" s="158"/>
      <c r="P34" s="110"/>
      <c r="Q34" s="157"/>
      <c r="R34" s="163"/>
      <c r="S34" s="156"/>
      <c r="T34" s="155"/>
      <c r="U34" s="143" t="str">
        <f t="shared" si="4"/>
        <v/>
      </c>
      <c r="V34" s="142"/>
      <c r="W34" s="140">
        <f t="shared" si="5"/>
        <v>0</v>
      </c>
      <c r="X34" s="141"/>
      <c r="Y34" s="141"/>
      <c r="Z34" s="141"/>
      <c r="AA34" s="141"/>
      <c r="AB34" s="141"/>
      <c r="AC34" s="141"/>
      <c r="AD34" s="141"/>
      <c r="AE34" s="141" t="str">
        <f>IF(U34="","",SUM($U$13:U34))</f>
        <v/>
      </c>
      <c r="AF34" s="140" t="str">
        <f t="shared" si="9"/>
        <v/>
      </c>
      <c r="AG34" s="141" t="str">
        <f t="shared" si="10"/>
        <v/>
      </c>
      <c r="AH34" s="137"/>
      <c r="AI34" s="137"/>
      <c r="AJ34" s="137"/>
      <c r="AK34" s="137"/>
      <c r="AL34" s="138" t="str">
        <f t="shared" si="13"/>
        <v/>
      </c>
      <c r="AM34" s="138" t="str">
        <f t="shared" si="14"/>
        <v/>
      </c>
      <c r="AN34" s="137"/>
      <c r="AO34" s="137"/>
      <c r="AP34" s="140">
        <v>22</v>
      </c>
      <c r="AQ34" s="135"/>
      <c r="AR34" s="135"/>
      <c r="AS34" s="139" t="str">
        <f>IF(U32="","",IF(BB35=1,"STOP",IF(AX34="","",IF(SUM($AX$13:AX34&gt;$F$8),"JOB DONE",IF(BB35=1,"STOP","")))))</f>
        <v/>
      </c>
      <c r="AT34" s="138">
        <f t="shared" si="33"/>
        <v>0</v>
      </c>
      <c r="AU34" s="137">
        <f t="shared" si="34"/>
        <v>0</v>
      </c>
      <c r="AV34" s="134">
        <f t="shared" si="35"/>
        <v>0</v>
      </c>
      <c r="AW34" s="134">
        <f t="shared" si="17"/>
        <v>0</v>
      </c>
      <c r="AX34" s="134" t="str">
        <f>IF(U34="","",SUM($AW$13:AW34))</f>
        <v/>
      </c>
      <c r="AY34" s="136">
        <f t="shared" si="37"/>
        <v>22</v>
      </c>
      <c r="AZ34" s="136">
        <f t="shared" si="36"/>
        <v>22</v>
      </c>
      <c r="BA34" s="43">
        <f t="shared" si="18"/>
        <v>0</v>
      </c>
      <c r="BB34" s="43" t="str">
        <f t="shared" si="38"/>
        <v/>
      </c>
      <c r="BC34" s="43" t="str">
        <f t="shared" si="19"/>
        <v/>
      </c>
      <c r="BD34" s="137" t="str">
        <f t="shared" si="20"/>
        <v/>
      </c>
      <c r="BE34" s="137" t="str">
        <f t="shared" si="21"/>
        <v/>
      </c>
      <c r="BF34" s="137" t="str">
        <f t="shared" si="22"/>
        <v/>
      </c>
      <c r="BG34" s="137" t="str">
        <f t="shared" si="23"/>
        <v/>
      </c>
      <c r="BH34" s="138">
        <f t="shared" si="24"/>
        <v>0</v>
      </c>
      <c r="BI34" s="138">
        <f t="shared" si="25"/>
        <v>0</v>
      </c>
      <c r="BJ34" s="138">
        <f t="shared" si="26"/>
        <v>0</v>
      </c>
      <c r="BK34" s="137">
        <f t="shared" si="27"/>
        <v>0</v>
      </c>
      <c r="BL34" s="134">
        <f t="shared" si="28"/>
        <v>0</v>
      </c>
      <c r="BM34" s="133" t="str">
        <f t="shared" si="29"/>
        <v>N</v>
      </c>
      <c r="BN34" s="136">
        <f t="shared" si="30"/>
        <v>1</v>
      </c>
      <c r="BO34" s="135"/>
      <c r="BR34" s="134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</row>
    <row r="35" spans="1:132" s="43" customFormat="1" ht="21" customHeight="1" x14ac:dyDescent="0.25">
      <c r="A35" s="154">
        <v>23</v>
      </c>
      <c r="B35" s="162"/>
      <c r="C35" s="161"/>
      <c r="D35" s="161"/>
      <c r="E35" s="160"/>
      <c r="F35" s="152">
        <v>3</v>
      </c>
      <c r="G35" s="151" t="str">
        <f t="shared" si="31"/>
        <v/>
      </c>
      <c r="H35" s="159" t="str">
        <f t="shared" si="32"/>
        <v/>
      </c>
      <c r="I35" s="149" t="str">
        <f t="shared" si="0"/>
        <v/>
      </c>
      <c r="J35" s="148" t="str">
        <f t="shared" si="1"/>
        <v/>
      </c>
      <c r="K35" s="148" t="str">
        <f t="shared" si="2"/>
        <v/>
      </c>
      <c r="L35" s="148" t="str">
        <f t="shared" si="3"/>
        <v/>
      </c>
      <c r="M35" s="109"/>
      <c r="N35" s="158"/>
      <c r="O35" s="158"/>
      <c r="P35" s="110"/>
      <c r="Q35" s="157"/>
      <c r="R35" s="163"/>
      <c r="S35" s="156"/>
      <c r="T35" s="155"/>
      <c r="U35" s="143" t="str">
        <f t="shared" si="4"/>
        <v/>
      </c>
      <c r="V35" s="142"/>
      <c r="W35" s="140">
        <f t="shared" si="5"/>
        <v>0</v>
      </c>
      <c r="X35" s="141"/>
      <c r="Y35" s="141"/>
      <c r="Z35" s="141"/>
      <c r="AA35" s="141"/>
      <c r="AB35" s="141"/>
      <c r="AC35" s="141"/>
      <c r="AD35" s="141"/>
      <c r="AE35" s="141" t="str">
        <f>IF(U35="","",SUM($U$13:U35))</f>
        <v/>
      </c>
      <c r="AF35" s="140" t="str">
        <f t="shared" si="9"/>
        <v/>
      </c>
      <c r="AG35" s="141" t="str">
        <f t="shared" si="10"/>
        <v/>
      </c>
      <c r="AH35" s="137"/>
      <c r="AI35" s="137"/>
      <c r="AJ35" s="137"/>
      <c r="AK35" s="137"/>
      <c r="AL35" s="138" t="str">
        <f t="shared" si="13"/>
        <v/>
      </c>
      <c r="AM35" s="138" t="str">
        <f t="shared" si="14"/>
        <v/>
      </c>
      <c r="AN35" s="137"/>
      <c r="AO35" s="137"/>
      <c r="AP35" s="140">
        <v>23</v>
      </c>
      <c r="AQ35" s="135"/>
      <c r="AR35" s="135"/>
      <c r="AS35" s="139" t="str">
        <f>IF(U33="","",IF(BB36=1,"STOP",IF(AX35="","",IF(SUM($AX$13:AX35&gt;$F$8),"JOB DONE",IF(BB36=1,"STOP","")))))</f>
        <v/>
      </c>
      <c r="AT35" s="138">
        <f t="shared" si="33"/>
        <v>0</v>
      </c>
      <c r="AU35" s="137">
        <f t="shared" si="34"/>
        <v>0</v>
      </c>
      <c r="AV35" s="134">
        <f t="shared" si="35"/>
        <v>0</v>
      </c>
      <c r="AW35" s="134">
        <f t="shared" si="17"/>
        <v>0</v>
      </c>
      <c r="AX35" s="134" t="str">
        <f>IF(U35="","",SUM($AW$13:AW35))</f>
        <v/>
      </c>
      <c r="AY35" s="136">
        <f t="shared" si="37"/>
        <v>23</v>
      </c>
      <c r="AZ35" s="136">
        <f t="shared" si="36"/>
        <v>23</v>
      </c>
      <c r="BA35" s="43">
        <f t="shared" si="18"/>
        <v>0</v>
      </c>
      <c r="BB35" s="43" t="str">
        <f t="shared" si="38"/>
        <v/>
      </c>
      <c r="BC35" s="43" t="str">
        <f t="shared" si="19"/>
        <v/>
      </c>
      <c r="BD35" s="137" t="str">
        <f t="shared" si="20"/>
        <v/>
      </c>
      <c r="BE35" s="137" t="str">
        <f t="shared" si="21"/>
        <v/>
      </c>
      <c r="BF35" s="137" t="str">
        <f t="shared" si="22"/>
        <v/>
      </c>
      <c r="BG35" s="137" t="str">
        <f t="shared" si="23"/>
        <v/>
      </c>
      <c r="BH35" s="138">
        <f t="shared" si="24"/>
        <v>0</v>
      </c>
      <c r="BI35" s="138">
        <f t="shared" si="25"/>
        <v>0</v>
      </c>
      <c r="BJ35" s="138">
        <f t="shared" si="26"/>
        <v>0</v>
      </c>
      <c r="BK35" s="137">
        <f t="shared" si="27"/>
        <v>0</v>
      </c>
      <c r="BL35" s="134">
        <f t="shared" si="28"/>
        <v>0</v>
      </c>
      <c r="BM35" s="133" t="str">
        <f t="shared" si="29"/>
        <v>N</v>
      </c>
      <c r="BN35" s="136">
        <f t="shared" si="30"/>
        <v>1</v>
      </c>
      <c r="BO35" s="135"/>
      <c r="BR35" s="134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  <c r="DJ35" s="132"/>
      <c r="DK35" s="132"/>
      <c r="DL35" s="132"/>
      <c r="DM35" s="132"/>
      <c r="DN35" s="132"/>
      <c r="DO35" s="132"/>
      <c r="DP35" s="132"/>
      <c r="DQ35" s="132"/>
      <c r="DR35" s="132"/>
      <c r="DS35" s="132"/>
      <c r="DT35" s="132"/>
      <c r="DU35" s="132"/>
      <c r="DV35" s="132"/>
      <c r="DW35" s="132"/>
      <c r="DX35" s="132"/>
      <c r="DY35" s="132"/>
      <c r="DZ35" s="132"/>
      <c r="EA35" s="132"/>
      <c r="EB35" s="132"/>
    </row>
    <row r="36" spans="1:132" s="43" customFormat="1" ht="21" customHeight="1" x14ac:dyDescent="0.25">
      <c r="A36" s="154">
        <v>24</v>
      </c>
      <c r="B36" s="162"/>
      <c r="C36" s="161"/>
      <c r="D36" s="161"/>
      <c r="E36" s="160"/>
      <c r="F36" s="152"/>
      <c r="G36" s="151" t="str">
        <f t="shared" si="31"/>
        <v/>
      </c>
      <c r="H36" s="159" t="str">
        <f t="shared" si="32"/>
        <v/>
      </c>
      <c r="I36" s="149" t="str">
        <f t="shared" si="0"/>
        <v/>
      </c>
      <c r="J36" s="148" t="str">
        <f t="shared" si="1"/>
        <v/>
      </c>
      <c r="K36" s="148" t="str">
        <f t="shared" si="2"/>
        <v/>
      </c>
      <c r="L36" s="148" t="str">
        <f t="shared" si="3"/>
        <v/>
      </c>
      <c r="M36" s="109"/>
      <c r="N36" s="158"/>
      <c r="O36" s="158"/>
      <c r="P36" s="110"/>
      <c r="Q36" s="157"/>
      <c r="R36" s="163"/>
      <c r="S36" s="156"/>
      <c r="T36" s="155"/>
      <c r="U36" s="143" t="str">
        <f t="shared" si="4"/>
        <v/>
      </c>
      <c r="V36" s="142"/>
      <c r="W36" s="140">
        <f t="shared" si="5"/>
        <v>0</v>
      </c>
      <c r="X36" s="141"/>
      <c r="Y36" s="141"/>
      <c r="Z36" s="141"/>
      <c r="AA36" s="141"/>
      <c r="AB36" s="141"/>
      <c r="AC36" s="141"/>
      <c r="AD36" s="141"/>
      <c r="AE36" s="141" t="str">
        <f>IF(U36="","",SUM($U$13:U36))</f>
        <v/>
      </c>
      <c r="AF36" s="140" t="str">
        <f t="shared" si="9"/>
        <v/>
      </c>
      <c r="AG36" s="141" t="str">
        <f t="shared" si="10"/>
        <v/>
      </c>
      <c r="AH36" s="137"/>
      <c r="AI36" s="137"/>
      <c r="AJ36" s="137"/>
      <c r="AK36" s="137"/>
      <c r="AL36" s="138" t="str">
        <f t="shared" si="13"/>
        <v/>
      </c>
      <c r="AM36" s="138" t="str">
        <f t="shared" si="14"/>
        <v/>
      </c>
      <c r="AN36" s="137"/>
      <c r="AO36" s="137"/>
      <c r="AP36" s="140">
        <v>24</v>
      </c>
      <c r="AQ36" s="135"/>
      <c r="AR36" s="135"/>
      <c r="AS36" s="139" t="str">
        <f>IF(U34="","",IF(BB37=1,"STOP",IF(AX36="","",IF(SUM($AX$13:AX36&gt;$F$8),"JOB DONE",IF(BB37=1,"STOP","")))))</f>
        <v/>
      </c>
      <c r="AT36" s="138">
        <f t="shared" si="33"/>
        <v>0</v>
      </c>
      <c r="AU36" s="137">
        <f t="shared" si="34"/>
        <v>0</v>
      </c>
      <c r="AV36" s="134">
        <f t="shared" si="35"/>
        <v>0</v>
      </c>
      <c r="AW36" s="134">
        <f t="shared" si="17"/>
        <v>0</v>
      </c>
      <c r="AX36" s="134" t="str">
        <f>IF(U36="","",SUM($AW$13:AW36))</f>
        <v/>
      </c>
      <c r="AY36" s="136">
        <f t="shared" si="37"/>
        <v>24</v>
      </c>
      <c r="AZ36" s="136">
        <f t="shared" si="36"/>
        <v>24</v>
      </c>
      <c r="BA36" s="43">
        <f t="shared" si="18"/>
        <v>0</v>
      </c>
      <c r="BB36" s="43" t="str">
        <f t="shared" si="38"/>
        <v/>
      </c>
      <c r="BC36" s="43" t="str">
        <f t="shared" si="19"/>
        <v/>
      </c>
      <c r="BD36" s="137" t="str">
        <f t="shared" si="20"/>
        <v/>
      </c>
      <c r="BE36" s="137" t="str">
        <f t="shared" si="21"/>
        <v/>
      </c>
      <c r="BF36" s="137" t="str">
        <f t="shared" si="22"/>
        <v/>
      </c>
      <c r="BG36" s="137" t="str">
        <f t="shared" si="23"/>
        <v/>
      </c>
      <c r="BH36" s="138">
        <f t="shared" si="24"/>
        <v>0</v>
      </c>
      <c r="BI36" s="138">
        <f t="shared" si="25"/>
        <v>0</v>
      </c>
      <c r="BJ36" s="138">
        <f t="shared" si="26"/>
        <v>0</v>
      </c>
      <c r="BK36" s="137">
        <f t="shared" si="27"/>
        <v>0</v>
      </c>
      <c r="BL36" s="134">
        <f t="shared" si="28"/>
        <v>0</v>
      </c>
      <c r="BM36" s="133" t="str">
        <f t="shared" si="29"/>
        <v>N</v>
      </c>
      <c r="BN36" s="136">
        <f t="shared" si="30"/>
        <v>1</v>
      </c>
      <c r="BO36" s="135"/>
      <c r="BR36" s="134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  <c r="DJ36" s="132"/>
      <c r="DK36" s="132"/>
      <c r="DL36" s="132"/>
      <c r="DM36" s="132"/>
      <c r="DN36" s="132"/>
      <c r="DO36" s="132"/>
      <c r="DP36" s="132"/>
      <c r="DQ36" s="132"/>
      <c r="DR36" s="132"/>
      <c r="DS36" s="132"/>
      <c r="DT36" s="132"/>
      <c r="DU36" s="132"/>
      <c r="DV36" s="132"/>
      <c r="DW36" s="132"/>
      <c r="DX36" s="132"/>
      <c r="DY36" s="132"/>
      <c r="DZ36" s="132"/>
      <c r="EA36" s="132"/>
      <c r="EB36" s="132"/>
    </row>
    <row r="37" spans="1:132" s="43" customFormat="1" ht="21" customHeight="1" x14ac:dyDescent="0.25">
      <c r="A37" s="154">
        <v>25</v>
      </c>
      <c r="B37" s="162"/>
      <c r="C37" s="161"/>
      <c r="D37" s="161"/>
      <c r="E37" s="160"/>
      <c r="F37" s="152"/>
      <c r="G37" s="151" t="str">
        <f t="shared" si="31"/>
        <v/>
      </c>
      <c r="H37" s="159" t="str">
        <f t="shared" si="32"/>
        <v/>
      </c>
      <c r="I37" s="149" t="str">
        <f t="shared" si="0"/>
        <v/>
      </c>
      <c r="J37" s="148" t="str">
        <f t="shared" si="1"/>
        <v/>
      </c>
      <c r="K37" s="148" t="str">
        <f t="shared" si="2"/>
        <v/>
      </c>
      <c r="L37" s="148" t="str">
        <f t="shared" si="3"/>
        <v/>
      </c>
      <c r="M37" s="109"/>
      <c r="N37" s="158"/>
      <c r="O37" s="158"/>
      <c r="P37" s="110"/>
      <c r="Q37" s="157"/>
      <c r="R37" s="156"/>
      <c r="S37" s="156"/>
      <c r="T37" s="155"/>
      <c r="U37" s="143" t="str">
        <f t="shared" si="4"/>
        <v/>
      </c>
      <c r="V37" s="142"/>
      <c r="W37" s="140">
        <f t="shared" si="5"/>
        <v>0</v>
      </c>
      <c r="X37" s="141"/>
      <c r="Y37" s="141"/>
      <c r="Z37" s="141"/>
      <c r="AA37" s="141"/>
      <c r="AB37" s="141"/>
      <c r="AC37" s="141"/>
      <c r="AD37" s="141"/>
      <c r="AE37" s="141" t="str">
        <f>IF(U37="","",SUM($U$13:U37))</f>
        <v/>
      </c>
      <c r="AF37" s="140" t="str">
        <f t="shared" si="9"/>
        <v/>
      </c>
      <c r="AG37" s="141" t="str">
        <f t="shared" si="10"/>
        <v/>
      </c>
      <c r="AH37" s="137"/>
      <c r="AI37" s="137"/>
      <c r="AJ37" s="137"/>
      <c r="AK37" s="137"/>
      <c r="AL37" s="138" t="str">
        <f t="shared" si="13"/>
        <v/>
      </c>
      <c r="AM37" s="138" t="str">
        <f t="shared" si="14"/>
        <v/>
      </c>
      <c r="AN37" s="137"/>
      <c r="AO37" s="137"/>
      <c r="AP37" s="140">
        <v>25</v>
      </c>
      <c r="AQ37" s="135"/>
      <c r="AR37" s="135"/>
      <c r="AS37" s="139" t="str">
        <f>IF(U35="","",IF(BB38=1,"STOP",IF(AX37="","",IF(SUM($AX$13:AX37&gt;$F$8),"JOB DONE",IF(BB38=1,"STOP","")))))</f>
        <v/>
      </c>
      <c r="AT37" s="138">
        <f t="shared" si="33"/>
        <v>0</v>
      </c>
      <c r="AU37" s="137">
        <f t="shared" si="34"/>
        <v>0</v>
      </c>
      <c r="AV37" s="134">
        <f t="shared" si="35"/>
        <v>0</v>
      </c>
      <c r="AW37" s="134">
        <f t="shared" si="17"/>
        <v>0</v>
      </c>
      <c r="AX37" s="134" t="str">
        <f>IF(U37="","",SUM($AW$13:AW37))</f>
        <v/>
      </c>
      <c r="AY37" s="136">
        <f t="shared" si="37"/>
        <v>25</v>
      </c>
      <c r="AZ37" s="136">
        <f t="shared" si="36"/>
        <v>25</v>
      </c>
      <c r="BA37" s="43">
        <f t="shared" si="18"/>
        <v>0</v>
      </c>
      <c r="BB37" s="43" t="str">
        <f t="shared" si="38"/>
        <v/>
      </c>
      <c r="BC37" s="43" t="str">
        <f t="shared" si="19"/>
        <v/>
      </c>
      <c r="BD37" s="137" t="str">
        <f t="shared" si="20"/>
        <v/>
      </c>
      <c r="BE37" s="137" t="str">
        <f t="shared" si="21"/>
        <v/>
      </c>
      <c r="BF37" s="137" t="str">
        <f t="shared" si="22"/>
        <v/>
      </c>
      <c r="BG37" s="137" t="str">
        <f t="shared" si="23"/>
        <v/>
      </c>
      <c r="BH37" s="138">
        <f t="shared" si="24"/>
        <v>0</v>
      </c>
      <c r="BI37" s="138">
        <f t="shared" si="25"/>
        <v>0</v>
      </c>
      <c r="BJ37" s="138">
        <f t="shared" si="26"/>
        <v>0</v>
      </c>
      <c r="BK37" s="137">
        <f t="shared" si="27"/>
        <v>0</v>
      </c>
      <c r="BL37" s="134">
        <f t="shared" si="28"/>
        <v>0</v>
      </c>
      <c r="BM37" s="133" t="str">
        <f t="shared" si="29"/>
        <v>N</v>
      </c>
      <c r="BN37" s="136">
        <f t="shared" si="30"/>
        <v>1</v>
      </c>
      <c r="BO37" s="135"/>
      <c r="BR37" s="134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  <c r="DJ37" s="132"/>
      <c r="DK37" s="132"/>
      <c r="DL37" s="132"/>
      <c r="DM37" s="132"/>
      <c r="DN37" s="132"/>
      <c r="DO37" s="132"/>
      <c r="DP37" s="132"/>
      <c r="DQ37" s="132"/>
      <c r="DR37" s="132"/>
      <c r="DS37" s="132"/>
      <c r="DT37" s="132"/>
      <c r="DU37" s="132"/>
      <c r="DV37" s="132"/>
      <c r="DW37" s="132"/>
      <c r="DX37" s="132"/>
      <c r="DY37" s="132"/>
      <c r="DZ37" s="132"/>
      <c r="EA37" s="132"/>
      <c r="EB37" s="132"/>
    </row>
    <row r="38" spans="1:132" s="43" customFormat="1" ht="21" customHeight="1" x14ac:dyDescent="0.25">
      <c r="A38" s="154">
        <v>26</v>
      </c>
      <c r="B38" s="162"/>
      <c r="C38" s="161"/>
      <c r="D38" s="161"/>
      <c r="E38" s="160"/>
      <c r="F38" s="152"/>
      <c r="G38" s="151" t="str">
        <f t="shared" si="31"/>
        <v/>
      </c>
      <c r="H38" s="159" t="str">
        <f t="shared" si="32"/>
        <v/>
      </c>
      <c r="I38" s="149" t="str">
        <f t="shared" si="0"/>
        <v/>
      </c>
      <c r="J38" s="148" t="str">
        <f t="shared" si="1"/>
        <v/>
      </c>
      <c r="K38" s="148" t="str">
        <f t="shared" si="2"/>
        <v/>
      </c>
      <c r="L38" s="148" t="str">
        <f t="shared" si="3"/>
        <v/>
      </c>
      <c r="M38" s="109"/>
      <c r="N38" s="158"/>
      <c r="O38" s="158"/>
      <c r="P38" s="110"/>
      <c r="Q38" s="157"/>
      <c r="R38" s="156"/>
      <c r="S38" s="156"/>
      <c r="T38" s="155"/>
      <c r="U38" s="143" t="str">
        <f t="shared" si="4"/>
        <v/>
      </c>
      <c r="V38" s="142"/>
      <c r="W38" s="140">
        <f t="shared" si="5"/>
        <v>0</v>
      </c>
      <c r="X38" s="141"/>
      <c r="Y38" s="141"/>
      <c r="Z38" s="141"/>
      <c r="AA38" s="141"/>
      <c r="AB38" s="141"/>
      <c r="AC38" s="141"/>
      <c r="AD38" s="141"/>
      <c r="AE38" s="141" t="str">
        <f>IF(U38="","",SUM($U$13:U38))</f>
        <v/>
      </c>
      <c r="AF38" s="140" t="str">
        <f t="shared" si="9"/>
        <v/>
      </c>
      <c r="AG38" s="141" t="str">
        <f t="shared" si="10"/>
        <v/>
      </c>
      <c r="AH38" s="137"/>
      <c r="AI38" s="137"/>
      <c r="AJ38" s="137"/>
      <c r="AK38" s="137"/>
      <c r="AL38" s="138" t="str">
        <f t="shared" si="13"/>
        <v/>
      </c>
      <c r="AM38" s="138" t="str">
        <f t="shared" si="14"/>
        <v/>
      </c>
      <c r="AN38" s="137"/>
      <c r="AO38" s="137"/>
      <c r="AP38" s="140">
        <v>26</v>
      </c>
      <c r="AQ38" s="135"/>
      <c r="AR38" s="135"/>
      <c r="AS38" s="139" t="str">
        <f>IF(U36="","",IF(BB39=1,"STOP",IF(AX38="","",IF(SUM($AX$13:AX38&gt;$F$8),"JOB DONE",IF(BB39=1,"STOP","")))))</f>
        <v/>
      </c>
      <c r="AT38" s="138">
        <f t="shared" si="33"/>
        <v>0</v>
      </c>
      <c r="AU38" s="137">
        <f t="shared" si="34"/>
        <v>0</v>
      </c>
      <c r="AV38" s="134">
        <f t="shared" si="35"/>
        <v>0</v>
      </c>
      <c r="AW38" s="134">
        <f t="shared" si="17"/>
        <v>0</v>
      </c>
      <c r="AX38" s="134" t="str">
        <f>IF(U38="","",SUM($AW$13:AW38))</f>
        <v/>
      </c>
      <c r="AY38" s="136">
        <f t="shared" si="37"/>
        <v>26</v>
      </c>
      <c r="AZ38" s="136">
        <f t="shared" si="36"/>
        <v>26</v>
      </c>
      <c r="BA38" s="43">
        <f t="shared" si="18"/>
        <v>0</v>
      </c>
      <c r="BB38" s="43" t="str">
        <f t="shared" si="38"/>
        <v/>
      </c>
      <c r="BC38" s="43" t="str">
        <f t="shared" si="19"/>
        <v/>
      </c>
      <c r="BD38" s="137" t="str">
        <f t="shared" si="20"/>
        <v/>
      </c>
      <c r="BE38" s="137" t="str">
        <f t="shared" si="21"/>
        <v/>
      </c>
      <c r="BF38" s="137" t="str">
        <f t="shared" si="22"/>
        <v/>
      </c>
      <c r="BG38" s="137" t="str">
        <f t="shared" si="23"/>
        <v/>
      </c>
      <c r="BH38" s="138">
        <f t="shared" si="24"/>
        <v>0</v>
      </c>
      <c r="BI38" s="138">
        <f t="shared" si="25"/>
        <v>0</v>
      </c>
      <c r="BJ38" s="138">
        <f t="shared" si="26"/>
        <v>0</v>
      </c>
      <c r="BK38" s="137">
        <f t="shared" si="27"/>
        <v>0</v>
      </c>
      <c r="BL38" s="134">
        <f t="shared" si="28"/>
        <v>0</v>
      </c>
      <c r="BM38" s="133" t="str">
        <f t="shared" si="29"/>
        <v>N</v>
      </c>
      <c r="BN38" s="136">
        <f t="shared" si="30"/>
        <v>1</v>
      </c>
      <c r="BO38" s="135"/>
      <c r="BR38" s="134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  <c r="DJ38" s="132"/>
      <c r="DK38" s="132"/>
      <c r="DL38" s="132"/>
      <c r="DM38" s="132"/>
      <c r="DN38" s="132"/>
      <c r="DO38" s="132"/>
      <c r="DP38" s="132"/>
      <c r="DQ38" s="132"/>
      <c r="DR38" s="132"/>
      <c r="DS38" s="132"/>
      <c r="DT38" s="132"/>
      <c r="DU38" s="132"/>
      <c r="DV38" s="132"/>
      <c r="DW38" s="132"/>
      <c r="DX38" s="132"/>
      <c r="DY38" s="132"/>
      <c r="DZ38" s="132"/>
      <c r="EA38" s="132"/>
      <c r="EB38" s="132"/>
    </row>
    <row r="39" spans="1:132" s="43" customFormat="1" ht="21" customHeight="1" x14ac:dyDescent="0.25">
      <c r="A39" s="154">
        <v>27</v>
      </c>
      <c r="B39" s="162"/>
      <c r="C39" s="161"/>
      <c r="D39" s="161"/>
      <c r="E39" s="160"/>
      <c r="F39" s="152"/>
      <c r="G39" s="151" t="str">
        <f t="shared" si="31"/>
        <v/>
      </c>
      <c r="H39" s="159" t="str">
        <f t="shared" si="32"/>
        <v/>
      </c>
      <c r="I39" s="149" t="str">
        <f t="shared" si="0"/>
        <v/>
      </c>
      <c r="J39" s="148" t="str">
        <f t="shared" si="1"/>
        <v/>
      </c>
      <c r="K39" s="148" t="str">
        <f t="shared" si="2"/>
        <v/>
      </c>
      <c r="L39" s="148" t="str">
        <f t="shared" si="3"/>
        <v/>
      </c>
      <c r="M39" s="109"/>
      <c r="N39" s="158"/>
      <c r="O39" s="158"/>
      <c r="P39" s="110"/>
      <c r="Q39" s="157"/>
      <c r="R39" s="156"/>
      <c r="S39" s="156"/>
      <c r="T39" s="155"/>
      <c r="U39" s="143" t="str">
        <f t="shared" si="4"/>
        <v/>
      </c>
      <c r="V39" s="142"/>
      <c r="W39" s="140">
        <f t="shared" si="5"/>
        <v>0</v>
      </c>
      <c r="X39" s="141"/>
      <c r="Y39" s="141"/>
      <c r="Z39" s="141"/>
      <c r="AA39" s="141"/>
      <c r="AB39" s="141"/>
      <c r="AC39" s="141"/>
      <c r="AD39" s="141"/>
      <c r="AE39" s="141" t="str">
        <f>IF(U39="","",SUM($U$13:U39))</f>
        <v/>
      </c>
      <c r="AF39" s="140" t="str">
        <f t="shared" si="9"/>
        <v/>
      </c>
      <c r="AG39" s="141" t="str">
        <f t="shared" si="10"/>
        <v/>
      </c>
      <c r="AH39" s="137"/>
      <c r="AI39" s="137"/>
      <c r="AJ39" s="137"/>
      <c r="AK39" s="137"/>
      <c r="AL39" s="138" t="str">
        <f t="shared" si="13"/>
        <v/>
      </c>
      <c r="AM39" s="138" t="str">
        <f t="shared" si="14"/>
        <v/>
      </c>
      <c r="AN39" s="137"/>
      <c r="AO39" s="137"/>
      <c r="AP39" s="140">
        <v>27</v>
      </c>
      <c r="AQ39" s="135"/>
      <c r="AR39" s="135"/>
      <c r="AS39" s="139" t="str">
        <f>IF(U37="","",IF(BB40=1,"STOP",IF(AX39="","",IF(SUM($AX$13:AX39&gt;$F$8),"JOB DONE",IF(BB40=1,"STOP","")))))</f>
        <v/>
      </c>
      <c r="AT39" s="138">
        <f t="shared" si="33"/>
        <v>0</v>
      </c>
      <c r="AU39" s="137">
        <f t="shared" si="34"/>
        <v>0</v>
      </c>
      <c r="AV39" s="134">
        <f t="shared" si="35"/>
        <v>0</v>
      </c>
      <c r="AW39" s="134">
        <f t="shared" si="17"/>
        <v>0</v>
      </c>
      <c r="AX39" s="134" t="str">
        <f>IF(U39="","",SUM($AW$13:AW39))</f>
        <v/>
      </c>
      <c r="AY39" s="136">
        <f t="shared" si="37"/>
        <v>27</v>
      </c>
      <c r="AZ39" s="136">
        <f t="shared" si="36"/>
        <v>27</v>
      </c>
      <c r="BA39" s="43">
        <f t="shared" si="18"/>
        <v>0</v>
      </c>
      <c r="BB39" s="43" t="str">
        <f t="shared" si="38"/>
        <v/>
      </c>
      <c r="BC39" s="43" t="str">
        <f t="shared" si="19"/>
        <v/>
      </c>
      <c r="BD39" s="137" t="str">
        <f t="shared" si="20"/>
        <v/>
      </c>
      <c r="BE39" s="137" t="str">
        <f t="shared" si="21"/>
        <v/>
      </c>
      <c r="BF39" s="137" t="str">
        <f t="shared" si="22"/>
        <v/>
      </c>
      <c r="BG39" s="137" t="str">
        <f t="shared" si="23"/>
        <v/>
      </c>
      <c r="BH39" s="138">
        <f t="shared" si="24"/>
        <v>0</v>
      </c>
      <c r="BI39" s="138">
        <f t="shared" si="25"/>
        <v>0</v>
      </c>
      <c r="BJ39" s="138">
        <f t="shared" si="26"/>
        <v>0</v>
      </c>
      <c r="BK39" s="137">
        <f t="shared" si="27"/>
        <v>0</v>
      </c>
      <c r="BL39" s="134">
        <f t="shared" si="28"/>
        <v>0</v>
      </c>
      <c r="BM39" s="133" t="str">
        <f t="shared" si="29"/>
        <v>N</v>
      </c>
      <c r="BN39" s="136">
        <f t="shared" si="30"/>
        <v>1</v>
      </c>
      <c r="BO39" s="135"/>
      <c r="BR39" s="134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  <c r="DJ39" s="132"/>
      <c r="DK39" s="132"/>
      <c r="DL39" s="132"/>
      <c r="DM39" s="132"/>
      <c r="DN39" s="132"/>
      <c r="DO39" s="132"/>
      <c r="DP39" s="132"/>
      <c r="DQ39" s="132"/>
      <c r="DR39" s="132"/>
      <c r="DS39" s="132"/>
      <c r="DT39" s="132"/>
      <c r="DU39" s="132"/>
      <c r="DV39" s="132"/>
      <c r="DW39" s="132"/>
      <c r="DX39" s="132"/>
      <c r="DY39" s="132"/>
      <c r="DZ39" s="132"/>
      <c r="EA39" s="132"/>
      <c r="EB39" s="132"/>
    </row>
    <row r="40" spans="1:132" s="43" customFormat="1" ht="21" customHeight="1" x14ac:dyDescent="0.25">
      <c r="A40" s="154">
        <v>28</v>
      </c>
      <c r="B40" s="162"/>
      <c r="C40" s="161"/>
      <c r="D40" s="161"/>
      <c r="E40" s="160"/>
      <c r="F40" s="152"/>
      <c r="G40" s="151" t="str">
        <f t="shared" si="31"/>
        <v/>
      </c>
      <c r="H40" s="159" t="str">
        <f t="shared" si="32"/>
        <v/>
      </c>
      <c r="I40" s="149" t="str">
        <f t="shared" si="0"/>
        <v/>
      </c>
      <c r="J40" s="148" t="str">
        <f t="shared" si="1"/>
        <v/>
      </c>
      <c r="K40" s="148" t="str">
        <f t="shared" si="2"/>
        <v/>
      </c>
      <c r="L40" s="148" t="str">
        <f t="shared" si="3"/>
        <v/>
      </c>
      <c r="M40" s="109"/>
      <c r="N40" s="158"/>
      <c r="O40" s="158"/>
      <c r="P40" s="110"/>
      <c r="Q40" s="157"/>
      <c r="R40" s="156"/>
      <c r="S40" s="156"/>
      <c r="T40" s="155"/>
      <c r="U40" s="143" t="str">
        <f t="shared" si="4"/>
        <v/>
      </c>
      <c r="V40" s="142"/>
      <c r="W40" s="140">
        <f t="shared" si="5"/>
        <v>0</v>
      </c>
      <c r="X40" s="141"/>
      <c r="Y40" s="141"/>
      <c r="Z40" s="141"/>
      <c r="AA40" s="141"/>
      <c r="AB40" s="141"/>
      <c r="AC40" s="141"/>
      <c r="AD40" s="141"/>
      <c r="AE40" s="141" t="str">
        <f>IF(U40="","",SUM($U$13:U40))</f>
        <v/>
      </c>
      <c r="AF40" s="140" t="str">
        <f t="shared" si="9"/>
        <v/>
      </c>
      <c r="AG40" s="141" t="str">
        <f t="shared" si="10"/>
        <v/>
      </c>
      <c r="AH40" s="137"/>
      <c r="AI40" s="137"/>
      <c r="AJ40" s="137"/>
      <c r="AK40" s="137"/>
      <c r="AL40" s="138" t="str">
        <f t="shared" si="13"/>
        <v/>
      </c>
      <c r="AM40" s="138" t="str">
        <f t="shared" si="14"/>
        <v/>
      </c>
      <c r="AN40" s="137"/>
      <c r="AO40" s="137"/>
      <c r="AP40" s="140">
        <v>28</v>
      </c>
      <c r="AQ40" s="135"/>
      <c r="AR40" s="135"/>
      <c r="AS40" s="139" t="str">
        <f>IF(U38="","",IF(BB41=1,"STOP",IF(AX40="","",IF(SUM($AX$13:AX40&gt;$F$8),"JOB DONE",IF(BB41=1,"STOP","")))))</f>
        <v/>
      </c>
      <c r="AT40" s="138">
        <f t="shared" si="33"/>
        <v>0</v>
      </c>
      <c r="AU40" s="137">
        <f t="shared" si="34"/>
        <v>0</v>
      </c>
      <c r="AV40" s="134">
        <f t="shared" si="35"/>
        <v>0</v>
      </c>
      <c r="AW40" s="134">
        <f t="shared" si="17"/>
        <v>0</v>
      </c>
      <c r="AX40" s="134" t="str">
        <f>IF(U40="","",SUM($AW$13:AW40))</f>
        <v/>
      </c>
      <c r="AY40" s="136">
        <f t="shared" si="37"/>
        <v>28</v>
      </c>
      <c r="AZ40" s="136">
        <f t="shared" si="36"/>
        <v>28</v>
      </c>
      <c r="BA40" s="43">
        <f t="shared" si="18"/>
        <v>0</v>
      </c>
      <c r="BB40" s="43" t="str">
        <f t="shared" si="38"/>
        <v/>
      </c>
      <c r="BC40" s="43" t="str">
        <f t="shared" si="19"/>
        <v/>
      </c>
      <c r="BD40" s="137" t="str">
        <f t="shared" si="20"/>
        <v/>
      </c>
      <c r="BE40" s="137" t="str">
        <f t="shared" si="21"/>
        <v/>
      </c>
      <c r="BF40" s="137" t="str">
        <f t="shared" si="22"/>
        <v/>
      </c>
      <c r="BG40" s="137" t="str">
        <f t="shared" si="23"/>
        <v/>
      </c>
      <c r="BH40" s="138">
        <f t="shared" si="24"/>
        <v>0</v>
      </c>
      <c r="BI40" s="138">
        <f t="shared" si="25"/>
        <v>0</v>
      </c>
      <c r="BJ40" s="138">
        <f t="shared" si="26"/>
        <v>0</v>
      </c>
      <c r="BK40" s="137">
        <f t="shared" si="27"/>
        <v>0</v>
      </c>
      <c r="BL40" s="134">
        <f t="shared" si="28"/>
        <v>0</v>
      </c>
      <c r="BM40" s="133" t="str">
        <f t="shared" si="29"/>
        <v>N</v>
      </c>
      <c r="BN40" s="136">
        <f t="shared" si="30"/>
        <v>1</v>
      </c>
      <c r="BO40" s="135"/>
      <c r="BR40" s="134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  <c r="DJ40" s="132"/>
      <c r="DK40" s="132"/>
      <c r="DL40" s="132"/>
      <c r="DM40" s="132"/>
      <c r="DN40" s="132"/>
      <c r="DO40" s="132"/>
      <c r="DP40" s="132"/>
      <c r="DQ40" s="132"/>
      <c r="DR40" s="132"/>
      <c r="DS40" s="132"/>
      <c r="DT40" s="132"/>
      <c r="DU40" s="132"/>
      <c r="DV40" s="132"/>
      <c r="DW40" s="132"/>
      <c r="DX40" s="132"/>
      <c r="DY40" s="132"/>
      <c r="DZ40" s="132"/>
      <c r="EA40" s="132"/>
      <c r="EB40" s="132"/>
    </row>
    <row r="41" spans="1:132" s="43" customFormat="1" ht="21" customHeight="1" x14ac:dyDescent="0.25">
      <c r="A41" s="154">
        <v>29</v>
      </c>
      <c r="B41" s="162"/>
      <c r="C41" s="161"/>
      <c r="D41" s="161"/>
      <c r="E41" s="160"/>
      <c r="F41" s="152"/>
      <c r="G41" s="151" t="str">
        <f t="shared" si="31"/>
        <v/>
      </c>
      <c r="H41" s="159" t="str">
        <f t="shared" si="32"/>
        <v/>
      </c>
      <c r="I41" s="149" t="str">
        <f t="shared" si="0"/>
        <v/>
      </c>
      <c r="J41" s="148" t="str">
        <f t="shared" si="1"/>
        <v/>
      </c>
      <c r="K41" s="148" t="str">
        <f t="shared" si="2"/>
        <v/>
      </c>
      <c r="L41" s="148" t="str">
        <f t="shared" si="3"/>
        <v/>
      </c>
      <c r="M41" s="109"/>
      <c r="N41" s="158"/>
      <c r="O41" s="158"/>
      <c r="P41" s="110"/>
      <c r="Q41" s="157"/>
      <c r="R41" s="156"/>
      <c r="S41" s="156"/>
      <c r="T41" s="155"/>
      <c r="U41" s="143" t="str">
        <f t="shared" si="4"/>
        <v/>
      </c>
      <c r="V41" s="142"/>
      <c r="W41" s="140">
        <f t="shared" si="5"/>
        <v>0</v>
      </c>
      <c r="X41" s="141"/>
      <c r="Y41" s="141"/>
      <c r="Z41" s="141"/>
      <c r="AA41" s="141"/>
      <c r="AB41" s="141"/>
      <c r="AC41" s="141"/>
      <c r="AD41" s="141"/>
      <c r="AE41" s="141" t="str">
        <f>IF(U41="","",SUM($U$13:U41))</f>
        <v/>
      </c>
      <c r="AF41" s="140" t="str">
        <f t="shared" si="9"/>
        <v/>
      </c>
      <c r="AG41" s="141" t="str">
        <f t="shared" si="10"/>
        <v/>
      </c>
      <c r="AH41" s="137"/>
      <c r="AI41" s="137"/>
      <c r="AJ41" s="137"/>
      <c r="AK41" s="137"/>
      <c r="AL41" s="138" t="str">
        <f t="shared" si="13"/>
        <v/>
      </c>
      <c r="AM41" s="138" t="str">
        <f t="shared" si="14"/>
        <v/>
      </c>
      <c r="AN41" s="137"/>
      <c r="AO41" s="137"/>
      <c r="AP41" s="140">
        <v>29</v>
      </c>
      <c r="AQ41" s="135"/>
      <c r="AR41" s="135"/>
      <c r="AS41" s="139" t="str">
        <f>IF(U39="","",IF(BB42=1,"STOP",IF(AX41="","",IF(SUM($AX$13:AX41&gt;$F$8),"JOB DONE",IF(BB42=1,"STOP","")))))</f>
        <v/>
      </c>
      <c r="AT41" s="138">
        <f t="shared" si="33"/>
        <v>0</v>
      </c>
      <c r="AU41" s="137">
        <f t="shared" si="34"/>
        <v>0</v>
      </c>
      <c r="AV41" s="134">
        <f t="shared" si="35"/>
        <v>0</v>
      </c>
      <c r="AW41" s="134">
        <f t="shared" si="17"/>
        <v>0</v>
      </c>
      <c r="AX41" s="134" t="str">
        <f>IF(U41="","",SUM($AW$13:AW41))</f>
        <v/>
      </c>
      <c r="AY41" s="136">
        <f t="shared" si="37"/>
        <v>29</v>
      </c>
      <c r="AZ41" s="136">
        <f t="shared" si="36"/>
        <v>29</v>
      </c>
      <c r="BA41" s="43">
        <f t="shared" si="18"/>
        <v>0</v>
      </c>
      <c r="BB41" s="43" t="str">
        <f t="shared" si="38"/>
        <v/>
      </c>
      <c r="BC41" s="43" t="str">
        <f t="shared" si="19"/>
        <v/>
      </c>
      <c r="BD41" s="137" t="str">
        <f t="shared" si="20"/>
        <v/>
      </c>
      <c r="BE41" s="137" t="str">
        <f t="shared" si="21"/>
        <v/>
      </c>
      <c r="BF41" s="137" t="str">
        <f t="shared" si="22"/>
        <v/>
      </c>
      <c r="BG41" s="137" t="str">
        <f t="shared" si="23"/>
        <v/>
      </c>
      <c r="BH41" s="138">
        <f t="shared" si="24"/>
        <v>0</v>
      </c>
      <c r="BI41" s="138">
        <f t="shared" si="25"/>
        <v>0</v>
      </c>
      <c r="BJ41" s="138">
        <f t="shared" si="26"/>
        <v>0</v>
      </c>
      <c r="BK41" s="137">
        <f t="shared" si="27"/>
        <v>0</v>
      </c>
      <c r="BL41" s="134">
        <f t="shared" si="28"/>
        <v>0</v>
      </c>
      <c r="BM41" s="133" t="str">
        <f t="shared" si="29"/>
        <v>N</v>
      </c>
      <c r="BN41" s="136">
        <f t="shared" si="30"/>
        <v>1</v>
      </c>
      <c r="BO41" s="135"/>
      <c r="BR41" s="134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  <c r="DJ41" s="132"/>
      <c r="DK41" s="132"/>
      <c r="DL41" s="132"/>
      <c r="DM41" s="132"/>
      <c r="DN41" s="132"/>
      <c r="DO41" s="132"/>
      <c r="DP41" s="132"/>
      <c r="DQ41" s="132"/>
      <c r="DR41" s="132"/>
      <c r="DS41" s="132"/>
      <c r="DT41" s="132"/>
      <c r="DU41" s="132"/>
      <c r="DV41" s="132"/>
      <c r="DW41" s="132"/>
      <c r="DX41" s="132"/>
      <c r="DY41" s="132"/>
      <c r="DZ41" s="132"/>
      <c r="EA41" s="132"/>
      <c r="EB41" s="132"/>
    </row>
    <row r="42" spans="1:132" s="43" customFormat="1" ht="21" customHeight="1" x14ac:dyDescent="0.25">
      <c r="A42" s="154">
        <v>30</v>
      </c>
      <c r="B42" s="162"/>
      <c r="C42" s="161"/>
      <c r="D42" s="161"/>
      <c r="E42" s="160"/>
      <c r="F42" s="152"/>
      <c r="G42" s="151" t="str">
        <f t="shared" si="31"/>
        <v/>
      </c>
      <c r="H42" s="159" t="str">
        <f t="shared" si="32"/>
        <v/>
      </c>
      <c r="I42" s="149" t="str">
        <f t="shared" si="0"/>
        <v/>
      </c>
      <c r="J42" s="148" t="str">
        <f t="shared" si="1"/>
        <v/>
      </c>
      <c r="K42" s="148" t="str">
        <f t="shared" si="2"/>
        <v/>
      </c>
      <c r="L42" s="148" t="str">
        <f t="shared" si="3"/>
        <v/>
      </c>
      <c r="M42" s="109"/>
      <c r="N42" s="158"/>
      <c r="O42" s="158"/>
      <c r="P42" s="110"/>
      <c r="Q42" s="157"/>
      <c r="R42" s="156"/>
      <c r="S42" s="156"/>
      <c r="T42" s="155"/>
      <c r="U42" s="143" t="str">
        <f t="shared" si="4"/>
        <v/>
      </c>
      <c r="V42" s="142"/>
      <c r="W42" s="140">
        <f t="shared" si="5"/>
        <v>0</v>
      </c>
      <c r="X42" s="141"/>
      <c r="Y42" s="141"/>
      <c r="Z42" s="141"/>
      <c r="AA42" s="141"/>
      <c r="AB42" s="141"/>
      <c r="AC42" s="141"/>
      <c r="AD42" s="141"/>
      <c r="AE42" s="141" t="str">
        <f>IF(U42="","",SUM($U$13:U42))</f>
        <v/>
      </c>
      <c r="AF42" s="140" t="str">
        <f t="shared" si="9"/>
        <v/>
      </c>
      <c r="AG42" s="141" t="str">
        <f t="shared" si="10"/>
        <v/>
      </c>
      <c r="AH42" s="137"/>
      <c r="AI42" s="137"/>
      <c r="AJ42" s="137"/>
      <c r="AK42" s="137"/>
      <c r="AL42" s="138" t="str">
        <f t="shared" si="13"/>
        <v/>
      </c>
      <c r="AM42" s="138" t="str">
        <f t="shared" si="14"/>
        <v/>
      </c>
      <c r="AN42" s="137"/>
      <c r="AO42" s="137"/>
      <c r="AP42" s="140">
        <v>30</v>
      </c>
      <c r="AQ42" s="135"/>
      <c r="AR42" s="135"/>
      <c r="AS42" s="139" t="str">
        <f>IF(U40="","",IF(BB43=1,"STOP",IF(AX42="","",IF(SUM($AX$13:AX42&gt;$F$8),"JOB DONE",IF(BB43=1,"STOP","")))))</f>
        <v/>
      </c>
      <c r="AT42" s="138">
        <f t="shared" si="33"/>
        <v>0</v>
      </c>
      <c r="AU42" s="137">
        <f t="shared" si="34"/>
        <v>0</v>
      </c>
      <c r="AV42" s="134">
        <f t="shared" si="35"/>
        <v>0</v>
      </c>
      <c r="AW42" s="134">
        <f t="shared" si="17"/>
        <v>0</v>
      </c>
      <c r="AX42" s="134" t="str">
        <f>IF(U42="","",SUM($AW$13:AW42))</f>
        <v/>
      </c>
      <c r="AY42" s="136">
        <f t="shared" si="37"/>
        <v>30</v>
      </c>
      <c r="AZ42" s="136">
        <f t="shared" si="36"/>
        <v>30</v>
      </c>
      <c r="BA42" s="43">
        <f t="shared" si="18"/>
        <v>0</v>
      </c>
      <c r="BB42" s="43" t="str">
        <f t="shared" si="38"/>
        <v/>
      </c>
      <c r="BC42" s="43" t="str">
        <f t="shared" si="19"/>
        <v/>
      </c>
      <c r="BD42" s="137" t="str">
        <f t="shared" si="20"/>
        <v/>
      </c>
      <c r="BE42" s="137" t="str">
        <f t="shared" si="21"/>
        <v/>
      </c>
      <c r="BF42" s="137" t="str">
        <f t="shared" si="22"/>
        <v/>
      </c>
      <c r="BG42" s="137" t="str">
        <f t="shared" si="23"/>
        <v/>
      </c>
      <c r="BH42" s="138">
        <f t="shared" si="24"/>
        <v>0</v>
      </c>
      <c r="BI42" s="138">
        <f t="shared" si="25"/>
        <v>0</v>
      </c>
      <c r="BJ42" s="138">
        <f t="shared" si="26"/>
        <v>0</v>
      </c>
      <c r="BK42" s="137">
        <f t="shared" si="27"/>
        <v>0</v>
      </c>
      <c r="BL42" s="134">
        <f t="shared" si="28"/>
        <v>0</v>
      </c>
      <c r="BM42" s="133" t="str">
        <f t="shared" si="29"/>
        <v>N</v>
      </c>
      <c r="BN42" s="136">
        <f t="shared" si="30"/>
        <v>1</v>
      </c>
      <c r="BO42" s="135"/>
      <c r="BR42" s="134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  <c r="DJ42" s="132"/>
      <c r="DK42" s="132"/>
      <c r="DL42" s="132"/>
      <c r="DM42" s="132"/>
      <c r="DN42" s="132"/>
      <c r="DO42" s="132"/>
      <c r="DP42" s="132"/>
      <c r="DQ42" s="132"/>
      <c r="DR42" s="132"/>
      <c r="DS42" s="132"/>
      <c r="DT42" s="132"/>
      <c r="DU42" s="132"/>
      <c r="DV42" s="132"/>
      <c r="DW42" s="132"/>
      <c r="DX42" s="132"/>
      <c r="DY42" s="132"/>
      <c r="DZ42" s="132"/>
      <c r="EA42" s="132"/>
      <c r="EB42" s="132"/>
    </row>
    <row r="43" spans="1:132" s="43" customFormat="1" ht="21" customHeight="1" x14ac:dyDescent="0.25">
      <c r="A43" s="154">
        <v>31</v>
      </c>
      <c r="B43" s="162"/>
      <c r="C43" s="161"/>
      <c r="D43" s="161"/>
      <c r="E43" s="160"/>
      <c r="F43" s="152"/>
      <c r="G43" s="151" t="str">
        <f t="shared" si="31"/>
        <v/>
      </c>
      <c r="H43" s="159" t="str">
        <f t="shared" si="32"/>
        <v/>
      </c>
      <c r="I43" s="149" t="str">
        <f t="shared" si="0"/>
        <v/>
      </c>
      <c r="J43" s="148" t="str">
        <f t="shared" si="1"/>
        <v/>
      </c>
      <c r="K43" s="148" t="str">
        <f t="shared" si="2"/>
        <v/>
      </c>
      <c r="L43" s="148" t="str">
        <f t="shared" si="3"/>
        <v/>
      </c>
      <c r="M43" s="109"/>
      <c r="N43" s="158"/>
      <c r="O43" s="158"/>
      <c r="P43" s="110"/>
      <c r="Q43" s="157"/>
      <c r="R43" s="156"/>
      <c r="S43" s="156"/>
      <c r="T43" s="155"/>
      <c r="U43" s="143" t="str">
        <f t="shared" si="4"/>
        <v/>
      </c>
      <c r="V43" s="142"/>
      <c r="W43" s="140">
        <f t="shared" si="5"/>
        <v>0</v>
      </c>
      <c r="X43" s="141"/>
      <c r="Y43" s="141"/>
      <c r="Z43" s="141"/>
      <c r="AA43" s="141"/>
      <c r="AB43" s="141"/>
      <c r="AC43" s="141"/>
      <c r="AD43" s="141"/>
      <c r="AE43" s="141" t="str">
        <f>IF(U43="","",SUM($U$13:U43))</f>
        <v/>
      </c>
      <c r="AF43" s="140" t="str">
        <f t="shared" si="9"/>
        <v/>
      </c>
      <c r="AG43" s="141" t="str">
        <f t="shared" si="10"/>
        <v/>
      </c>
      <c r="AH43" s="137"/>
      <c r="AI43" s="137"/>
      <c r="AJ43" s="137"/>
      <c r="AK43" s="137"/>
      <c r="AL43" s="138" t="str">
        <f t="shared" si="13"/>
        <v/>
      </c>
      <c r="AM43" s="138" t="str">
        <f t="shared" si="14"/>
        <v/>
      </c>
      <c r="AN43" s="137"/>
      <c r="AO43" s="137"/>
      <c r="AP43" s="140">
        <v>31</v>
      </c>
      <c r="AQ43" s="135"/>
      <c r="AR43" s="135"/>
      <c r="AS43" s="139" t="str">
        <f>IF(U41="","",IF(BB44=1,"STOP",IF(AX43="","",IF(SUM($AX$13:AX43&gt;$F$8),"JOB DONE",IF(BB44=1,"STOP","")))))</f>
        <v/>
      </c>
      <c r="AT43" s="138">
        <f t="shared" si="33"/>
        <v>0</v>
      </c>
      <c r="AU43" s="137">
        <f t="shared" si="34"/>
        <v>0</v>
      </c>
      <c r="AV43" s="134">
        <f t="shared" si="35"/>
        <v>0</v>
      </c>
      <c r="AW43" s="134">
        <f t="shared" si="17"/>
        <v>0</v>
      </c>
      <c r="AX43" s="134" t="str">
        <f>IF(U43="","",SUM($AW$13:AW43))</f>
        <v/>
      </c>
      <c r="AY43" s="136">
        <f t="shared" si="37"/>
        <v>31</v>
      </c>
      <c r="AZ43" s="136">
        <f t="shared" si="36"/>
        <v>31</v>
      </c>
      <c r="BA43" s="43">
        <f t="shared" si="18"/>
        <v>0</v>
      </c>
      <c r="BB43" s="43" t="str">
        <f t="shared" si="38"/>
        <v/>
      </c>
      <c r="BC43" s="43" t="str">
        <f t="shared" si="19"/>
        <v/>
      </c>
      <c r="BD43" s="137" t="str">
        <f t="shared" si="20"/>
        <v/>
      </c>
      <c r="BE43" s="137" t="str">
        <f t="shared" si="21"/>
        <v/>
      </c>
      <c r="BF43" s="137" t="str">
        <f t="shared" si="22"/>
        <v/>
      </c>
      <c r="BG43" s="137" t="str">
        <f t="shared" si="23"/>
        <v/>
      </c>
      <c r="BH43" s="138">
        <f t="shared" si="24"/>
        <v>0</v>
      </c>
      <c r="BI43" s="138">
        <f t="shared" si="25"/>
        <v>0</v>
      </c>
      <c r="BJ43" s="138">
        <f t="shared" si="26"/>
        <v>0</v>
      </c>
      <c r="BK43" s="137">
        <f t="shared" si="27"/>
        <v>0</v>
      </c>
      <c r="BL43" s="134">
        <f t="shared" si="28"/>
        <v>0</v>
      </c>
      <c r="BM43" s="133" t="str">
        <f t="shared" si="29"/>
        <v>N</v>
      </c>
      <c r="BN43" s="136">
        <f t="shared" si="30"/>
        <v>1</v>
      </c>
      <c r="BO43" s="135"/>
      <c r="BR43" s="134"/>
      <c r="CU43" s="132"/>
      <c r="CV43" s="132"/>
      <c r="CW43" s="132"/>
      <c r="CX43" s="132"/>
      <c r="CY43" s="132"/>
      <c r="CZ43" s="132"/>
      <c r="DA43" s="132"/>
      <c r="DB43" s="132"/>
      <c r="DC43" s="132"/>
      <c r="DD43" s="132"/>
      <c r="DE43" s="132"/>
      <c r="DF43" s="132"/>
      <c r="DG43" s="132"/>
      <c r="DH43" s="132"/>
      <c r="DI43" s="132"/>
      <c r="DJ43" s="132"/>
      <c r="DK43" s="132"/>
      <c r="DL43" s="132"/>
      <c r="DM43" s="132"/>
      <c r="DN43" s="132"/>
      <c r="DO43" s="132"/>
      <c r="DP43" s="132"/>
      <c r="DQ43" s="132"/>
      <c r="DR43" s="132"/>
      <c r="DS43" s="132"/>
      <c r="DT43" s="132"/>
      <c r="DU43" s="132"/>
      <c r="DV43" s="132"/>
      <c r="DW43" s="132"/>
      <c r="DX43" s="132"/>
      <c r="DY43" s="132"/>
      <c r="DZ43" s="132"/>
      <c r="EA43" s="132"/>
      <c r="EB43" s="132"/>
    </row>
    <row r="44" spans="1:132" s="43" customFormat="1" ht="21" customHeight="1" x14ac:dyDescent="0.25">
      <c r="A44" s="154">
        <v>32</v>
      </c>
      <c r="B44" s="162"/>
      <c r="C44" s="161"/>
      <c r="D44" s="161"/>
      <c r="E44" s="160"/>
      <c r="F44" s="152"/>
      <c r="G44" s="151" t="str">
        <f t="shared" si="31"/>
        <v/>
      </c>
      <c r="H44" s="159" t="str">
        <f t="shared" si="32"/>
        <v/>
      </c>
      <c r="I44" s="149" t="str">
        <f t="shared" si="0"/>
        <v/>
      </c>
      <c r="J44" s="148" t="str">
        <f t="shared" si="1"/>
        <v/>
      </c>
      <c r="K44" s="148" t="str">
        <f t="shared" si="2"/>
        <v/>
      </c>
      <c r="L44" s="148" t="str">
        <f t="shared" si="3"/>
        <v/>
      </c>
      <c r="M44" s="109"/>
      <c r="N44" s="158"/>
      <c r="O44" s="158"/>
      <c r="P44" s="110"/>
      <c r="Q44" s="157"/>
      <c r="R44" s="156"/>
      <c r="S44" s="156"/>
      <c r="T44" s="155"/>
      <c r="U44" s="143" t="str">
        <f t="shared" si="4"/>
        <v/>
      </c>
      <c r="V44" s="142"/>
      <c r="W44" s="140">
        <f t="shared" si="5"/>
        <v>0</v>
      </c>
      <c r="X44" s="141"/>
      <c r="Y44" s="141"/>
      <c r="Z44" s="141"/>
      <c r="AA44" s="141"/>
      <c r="AB44" s="141"/>
      <c r="AC44" s="141"/>
      <c r="AD44" s="141"/>
      <c r="AE44" s="141" t="str">
        <f>IF(U44="","",SUM($U$13:U44))</f>
        <v/>
      </c>
      <c r="AF44" s="140" t="str">
        <f t="shared" si="9"/>
        <v/>
      </c>
      <c r="AG44" s="141" t="str">
        <f t="shared" si="10"/>
        <v/>
      </c>
      <c r="AH44" s="137"/>
      <c r="AI44" s="137"/>
      <c r="AJ44" s="137"/>
      <c r="AK44" s="137"/>
      <c r="AL44" s="138" t="str">
        <f t="shared" si="13"/>
        <v/>
      </c>
      <c r="AM44" s="138" t="str">
        <f t="shared" si="14"/>
        <v/>
      </c>
      <c r="AN44" s="137"/>
      <c r="AO44" s="137"/>
      <c r="AP44" s="140">
        <v>32</v>
      </c>
      <c r="AQ44" s="135"/>
      <c r="AR44" s="135"/>
      <c r="AS44" s="139" t="str">
        <f>IF(U42="","",IF(BB45=1,"STOP",IF(AX44="","",IF(SUM($AX$13:AX44&gt;$F$8),"JOB DONE",IF(BB45=1,"STOP","")))))</f>
        <v/>
      </c>
      <c r="AT44" s="138">
        <f t="shared" si="33"/>
        <v>0</v>
      </c>
      <c r="AU44" s="137">
        <f t="shared" si="34"/>
        <v>0</v>
      </c>
      <c r="AV44" s="134">
        <f t="shared" si="35"/>
        <v>0</v>
      </c>
      <c r="AW44" s="134">
        <f t="shared" si="17"/>
        <v>0</v>
      </c>
      <c r="AX44" s="134" t="str">
        <f>IF(U44="","",SUM($AW$13:AW44))</f>
        <v/>
      </c>
      <c r="AY44" s="136">
        <f t="shared" si="37"/>
        <v>32</v>
      </c>
      <c r="AZ44" s="136">
        <f t="shared" si="36"/>
        <v>32</v>
      </c>
      <c r="BA44" s="43">
        <f t="shared" si="18"/>
        <v>0</v>
      </c>
      <c r="BB44" s="43" t="str">
        <f t="shared" si="38"/>
        <v/>
      </c>
      <c r="BC44" s="43" t="str">
        <f t="shared" si="19"/>
        <v/>
      </c>
      <c r="BD44" s="137" t="str">
        <f t="shared" si="20"/>
        <v/>
      </c>
      <c r="BE44" s="137" t="str">
        <f t="shared" si="21"/>
        <v/>
      </c>
      <c r="BF44" s="137" t="str">
        <f t="shared" si="22"/>
        <v/>
      </c>
      <c r="BG44" s="137" t="str">
        <f t="shared" si="23"/>
        <v/>
      </c>
      <c r="BH44" s="138">
        <f t="shared" si="24"/>
        <v>0</v>
      </c>
      <c r="BI44" s="138">
        <f t="shared" si="25"/>
        <v>0</v>
      </c>
      <c r="BJ44" s="138">
        <f t="shared" si="26"/>
        <v>0</v>
      </c>
      <c r="BK44" s="137">
        <f t="shared" si="27"/>
        <v>0</v>
      </c>
      <c r="BL44" s="134">
        <f t="shared" si="28"/>
        <v>0</v>
      </c>
      <c r="BM44" s="133" t="str">
        <f t="shared" si="29"/>
        <v>N</v>
      </c>
      <c r="BN44" s="136">
        <f t="shared" si="30"/>
        <v>1</v>
      </c>
      <c r="BO44" s="135"/>
      <c r="BR44" s="134"/>
      <c r="CU44" s="132"/>
      <c r="CV44" s="132"/>
      <c r="CW44" s="132"/>
      <c r="CX44" s="132"/>
      <c r="CY44" s="132"/>
      <c r="CZ44" s="132"/>
      <c r="DA44" s="132"/>
      <c r="DB44" s="132"/>
      <c r="DC44" s="132"/>
      <c r="DD44" s="132"/>
      <c r="DE44" s="132"/>
      <c r="DF44" s="132"/>
      <c r="DG44" s="132"/>
      <c r="DH44" s="132"/>
      <c r="DI44" s="132"/>
      <c r="DJ44" s="132"/>
      <c r="DK44" s="132"/>
      <c r="DL44" s="132"/>
      <c r="DM44" s="132"/>
      <c r="DN44" s="132"/>
      <c r="DO44" s="132"/>
      <c r="DP44" s="132"/>
      <c r="DQ44" s="132"/>
      <c r="DR44" s="132"/>
      <c r="DS44" s="132"/>
      <c r="DT44" s="132"/>
      <c r="DU44" s="132"/>
      <c r="DV44" s="132"/>
      <c r="DW44" s="132"/>
      <c r="DX44" s="132"/>
      <c r="DY44" s="132"/>
      <c r="DZ44" s="132"/>
      <c r="EA44" s="132"/>
      <c r="EB44" s="132"/>
    </row>
    <row r="45" spans="1:132" s="43" customFormat="1" ht="21" customHeight="1" x14ac:dyDescent="0.25">
      <c r="A45" s="154">
        <v>33</v>
      </c>
      <c r="B45" s="162"/>
      <c r="C45" s="161"/>
      <c r="D45" s="161"/>
      <c r="E45" s="160"/>
      <c r="F45" s="152"/>
      <c r="G45" s="151" t="str">
        <f t="shared" si="31"/>
        <v/>
      </c>
      <c r="H45" s="159" t="str">
        <f t="shared" si="32"/>
        <v/>
      </c>
      <c r="I45" s="149" t="str">
        <f t="shared" ref="I45:I76" si="39">IFERROR(IF(E45="N/R",0,IF(AND(E45="Multi",F45&lt;2),"",(IF(AND(E45="MULTI",F45&gt;4),"",IF(G45="","",IF(E45="WIN",H45,IF(E45="SPLIT",H45/$BD$3*$K$4,IF(E45="MULTI",H45/F45,IF(E45="SPLIT 4",(H45/2)/$BD$3*$K$4,""))))))))),"")</f>
        <v/>
      </c>
      <c r="J45" s="148" t="str">
        <f t="shared" ref="J45:J76" si="40">IFERROR(IF(AND(E45="MULTI",F45&lt;2),"",(IF(AND(E45="MULTI",F45&gt;4),"",IF(E45="","",IF(E45="WIN","",IF(AND(E45="WIN",G45=2),"",IF(E45="SPLIT",H45/$BD$3*$L$4,IF(E45="MULTI",H45/F45,IF(E45="SPLIT 4",(H45/2)/$BD$3*$L$4,0))))))))),"")</f>
        <v/>
      </c>
      <c r="K45" s="148" t="str">
        <f t="shared" ref="K45:K76" si="41">IFERROR(IF(AND(E45="MULTI",OR(F45&gt;4,F45&lt;2)),"",IF(AND(E45="MULTI",F45&gt;=3),H45/F45,IF(E45="SPLIT 4",(H45/2)/$BD$3*$K$4,""))),"")</f>
        <v/>
      </c>
      <c r="L45" s="148" t="str">
        <f t="shared" ref="L45:L76" si="42">IFERROR(IF(AND(E45="MULTI",OR(F45&gt;4,F45&lt;2)),"",IF(AND(E45="MULTI",F45=4),H45/F45,IF(E45="SPLIT 4",(H45/2)/$BD$3*$L$4,""))),"")</f>
        <v/>
      </c>
      <c r="M45" s="109"/>
      <c r="N45" s="158"/>
      <c r="O45" s="158"/>
      <c r="P45" s="110"/>
      <c r="Q45" s="157"/>
      <c r="R45" s="156"/>
      <c r="S45" s="156"/>
      <c r="T45" s="155"/>
      <c r="U45" s="143" t="str">
        <f t="shared" ref="U45:U76" si="43">IF(AND(BK45=0,BJ45&gt;0),0.00000001,IF(BK45=0,"",BK45))</f>
        <v/>
      </c>
      <c r="V45" s="142"/>
      <c r="W45" s="140">
        <f t="shared" ref="W45:W76" si="44">IF(E45="NB",1,0)</f>
        <v>0</v>
      </c>
      <c r="X45" s="141"/>
      <c r="Y45" s="141"/>
      <c r="Z45" s="141"/>
      <c r="AA45" s="141"/>
      <c r="AB45" s="141"/>
      <c r="AC45" s="141"/>
      <c r="AD45" s="141"/>
      <c r="AE45" s="141" t="str">
        <f>IF(U45="","",SUM($U$13:U45))</f>
        <v/>
      </c>
      <c r="AF45" s="140" t="str">
        <f t="shared" ref="AF45:AF76" si="45">IF(AG45="","",AP45/$AV$3*100)</f>
        <v/>
      </c>
      <c r="AG45" s="141" t="str">
        <f t="shared" ref="AG45:AG76" si="46">IF(AE45="","",AE45/$F$8*100)</f>
        <v/>
      </c>
      <c r="AH45" s="137"/>
      <c r="AI45" s="137"/>
      <c r="AJ45" s="137"/>
      <c r="AK45" s="137"/>
      <c r="AL45" s="138" t="str">
        <f t="shared" ref="AL45:AL76" si="47">IF(AH45="","",IF(AF45&lt;=20,1,IF(AND(AF45&gt;20,AF45&lt;=50),2,IF(AND(AF45&gt;50,AF45&lt;80),3,IF(AF45&gt;80,4,0)))))</f>
        <v/>
      </c>
      <c r="AM45" s="138" t="str">
        <f t="shared" ref="AM45:AM76" si="48">IF(AH45="","",IF(AG45&lt;=20,1,IF(AND(AG45&gt;20,AG45&lt;=50),2,IF(AND(AG45&gt;50,AG45&lt;80),3,IF(AG45&gt;80,4,0)))))</f>
        <v/>
      </c>
      <c r="AN45" s="137"/>
      <c r="AO45" s="137"/>
      <c r="AP45" s="140">
        <v>33</v>
      </c>
      <c r="AQ45" s="135"/>
      <c r="AR45" s="135"/>
      <c r="AS45" s="139" t="str">
        <f>IF(U43="","",IF(BB46=1,"STOP",IF(AX45="","",IF(SUM($AX$13:AX45&gt;$F$8),"JOB DONE",IF(BB46=1,"STOP","")))))</f>
        <v/>
      </c>
      <c r="AT45" s="138">
        <f t="shared" si="33"/>
        <v>0</v>
      </c>
      <c r="AU45" s="137">
        <f t="shared" si="34"/>
        <v>0</v>
      </c>
      <c r="AV45" s="134">
        <f t="shared" si="35"/>
        <v>0</v>
      </c>
      <c r="AW45" s="134">
        <f t="shared" ref="AW45:AW76" si="49">SUM(BD45:BG45)</f>
        <v>0</v>
      </c>
      <c r="AX45" s="134" t="str">
        <f>IF(U45="","",SUM($AW$13:AW45))</f>
        <v/>
      </c>
      <c r="AY45" s="136">
        <f t="shared" si="37"/>
        <v>33</v>
      </c>
      <c r="AZ45" s="136">
        <f t="shared" si="36"/>
        <v>33</v>
      </c>
      <c r="BA45" s="43">
        <f t="shared" ref="BA45:BA76" si="50">IF(AND(AY45&lt;$BD$3,E45="Split"),$BD$3,0)</f>
        <v>0</v>
      </c>
      <c r="BB45" s="43" t="str">
        <f t="shared" si="38"/>
        <v/>
      </c>
      <c r="BC45" s="43" t="str">
        <f t="shared" ref="BC45:BC76" si="51">IF(OR(E45="Win",E45="Split",E45="Multi",E45="SPLIT 4",E45="NB"),E45,"")</f>
        <v/>
      </c>
      <c r="BD45" s="137" t="str">
        <f t="shared" ref="BD45:BD76" si="52">IFERROR(IF(BC45="NB",0,IF(OR(M45="",Q45=""),"",IF(M45="WIN",(I45*Q45)-I45,0-I45))),"")</f>
        <v/>
      </c>
      <c r="BE45" s="137" t="str">
        <f t="shared" ref="BE45:BE76" si="53">IFERROR(IF(BC45="NB","",IF(OR(N45="",R45=""),"",IF(N45="NB",0,IF(N45="WIN",(J45*R45)-J45,0-J45)))),"")</f>
        <v/>
      </c>
      <c r="BF45" s="137" t="str">
        <f t="shared" ref="BF45:BF76" si="54">IFERROR(IF(BC45="NB","",IF(OR(O45="",S45=""),"",IF(O45="NB",0,IF(O45="WIN",(K45*S45)-K45,0-K45)))),"")</f>
        <v/>
      </c>
      <c r="BG45" s="137" t="str">
        <f t="shared" ref="BG45:BG76" si="55">IFERROR(IF(BC45="NB","",IF(OR(P45="",T45=""),"",IF(P45="NB",0,IF(P45="WIN",(L45*T45)-L45,0-L45)))),"")</f>
        <v/>
      </c>
      <c r="BH45" s="138">
        <f t="shared" ref="BH45:BH76" si="56">IF(OR(BC45="WIN",BC45="NB"),1,IF(BC45="SPLIT",2,IF(BC45="Multi",F45,IF(BC45="SPLIT 4",4,0))))</f>
        <v>0</v>
      </c>
      <c r="BI45" s="138">
        <f t="shared" ref="BI45:BI76" si="57">COUNT(BD45:BG45)</f>
        <v>0</v>
      </c>
      <c r="BJ45" s="138">
        <f t="shared" ref="BJ45:BJ76" si="58">IF(SUM(BH45+BI45)&gt;0,1,0)</f>
        <v>0</v>
      </c>
      <c r="BK45" s="137">
        <f t="shared" ref="BK45:BK76" si="59">IF(BH45=BI45,BL45,"")</f>
        <v>0</v>
      </c>
      <c r="BL45" s="134">
        <f t="shared" ref="BL45:BL76" si="60">SUM(BD45:BG45)</f>
        <v>0</v>
      </c>
      <c r="BM45" s="133" t="str">
        <f t="shared" ref="BM45:BM76" si="61">IF(AND(BL45=0,BJ45&gt;0),"Y",IF(BL45&gt;0,"Y","N"))</f>
        <v>N</v>
      </c>
      <c r="BN45" s="136">
        <f t="shared" ref="BN45:BN76" si="62">IF(BC45="NB",0,IF(BM45="N",1,IF(AND(BM45="y",BC45="WIN",Q45&gt;=$J$5),0-$L$5,IF(AND(BM45="y",BC45="WIN",Q45&gt;=$I$6,Q45&lt;=$J$6),0-$L$6,IF(AND(BM45="y",BC45="WIN",Q45&lt;=$J$7),0,IF(AND(BM45="y",BC45="Split"),0-$L$5,IF(AND(BM45="y",BC45="MULTI"),0-$L$6,IF(AND(BM45="y",BC45="SPLIT 4"),0-$L$5,0))))))))</f>
        <v>1</v>
      </c>
      <c r="BO45" s="135"/>
      <c r="BR45" s="134"/>
      <c r="CU45" s="132"/>
      <c r="CV45" s="132"/>
      <c r="CW45" s="132"/>
      <c r="CX45" s="132"/>
      <c r="CY45" s="132"/>
      <c r="CZ45" s="132"/>
      <c r="DA45" s="132"/>
      <c r="DB45" s="132"/>
      <c r="DC45" s="132"/>
      <c r="DD45" s="132"/>
      <c r="DE45" s="132"/>
      <c r="DF45" s="132"/>
      <c r="DG45" s="132"/>
      <c r="DH45" s="132"/>
      <c r="DI45" s="132"/>
      <c r="DJ45" s="132"/>
      <c r="DK45" s="132"/>
      <c r="DL45" s="132"/>
      <c r="DM45" s="132"/>
      <c r="DN45" s="132"/>
      <c r="DO45" s="132"/>
      <c r="DP45" s="132"/>
      <c r="DQ45" s="132"/>
      <c r="DR45" s="132"/>
      <c r="DS45" s="132"/>
      <c r="DT45" s="132"/>
      <c r="DU45" s="132"/>
      <c r="DV45" s="132"/>
      <c r="DW45" s="132"/>
      <c r="DX45" s="132"/>
      <c r="DY45" s="132"/>
      <c r="DZ45" s="132"/>
      <c r="EA45" s="132"/>
      <c r="EB45" s="132"/>
    </row>
    <row r="46" spans="1:132" s="43" customFormat="1" ht="21" customHeight="1" x14ac:dyDescent="0.25">
      <c r="A46" s="154">
        <v>34</v>
      </c>
      <c r="B46" s="162"/>
      <c r="C46" s="161"/>
      <c r="D46" s="161"/>
      <c r="E46" s="160"/>
      <c r="F46" s="152"/>
      <c r="G46" s="151" t="str">
        <f t="shared" ref="G46:G77" si="63">IF(AND(U45&lt;&gt;"",OR(AS45="JOB DONE",AS45="STOP")),AS45,IF(U45="","",AZ46))</f>
        <v/>
      </c>
      <c r="H46" s="159" t="str">
        <f t="shared" ref="H46:H77" si="64">IF(OR(G46="JOB DONE",G46="STOP"),"",IF(G46="","",IF(G46&gt;0,$F$6*G46,"")))</f>
        <v/>
      </c>
      <c r="I46" s="149" t="str">
        <f t="shared" si="39"/>
        <v/>
      </c>
      <c r="J46" s="148" t="str">
        <f t="shared" si="40"/>
        <v/>
      </c>
      <c r="K46" s="148" t="str">
        <f t="shared" si="41"/>
        <v/>
      </c>
      <c r="L46" s="148" t="str">
        <f t="shared" si="42"/>
        <v/>
      </c>
      <c r="M46" s="109"/>
      <c r="N46" s="158"/>
      <c r="O46" s="158"/>
      <c r="P46" s="110"/>
      <c r="Q46" s="157"/>
      <c r="R46" s="156"/>
      <c r="S46" s="156"/>
      <c r="T46" s="155"/>
      <c r="U46" s="143" t="str">
        <f t="shared" si="43"/>
        <v/>
      </c>
      <c r="V46" s="142"/>
      <c r="W46" s="140">
        <f t="shared" si="44"/>
        <v>0</v>
      </c>
      <c r="X46" s="141"/>
      <c r="Y46" s="141"/>
      <c r="Z46" s="141"/>
      <c r="AA46" s="141"/>
      <c r="AB46" s="141"/>
      <c r="AC46" s="141"/>
      <c r="AD46" s="141"/>
      <c r="AE46" s="141" t="str">
        <f>IF(U46="","",SUM($U$13:U46))</f>
        <v/>
      </c>
      <c r="AF46" s="140" t="str">
        <f t="shared" si="45"/>
        <v/>
      </c>
      <c r="AG46" s="141" t="str">
        <f t="shared" si="46"/>
        <v/>
      </c>
      <c r="AH46" s="137"/>
      <c r="AI46" s="137"/>
      <c r="AJ46" s="137"/>
      <c r="AK46" s="137"/>
      <c r="AL46" s="138" t="str">
        <f t="shared" si="47"/>
        <v/>
      </c>
      <c r="AM46" s="138" t="str">
        <f t="shared" si="48"/>
        <v/>
      </c>
      <c r="AN46" s="137"/>
      <c r="AO46" s="137"/>
      <c r="AP46" s="140">
        <v>34</v>
      </c>
      <c r="AQ46" s="135"/>
      <c r="AR46" s="135"/>
      <c r="AS46" s="139" t="str">
        <f>IF(U44="","",IF(BB47=1,"STOP",IF(AX46="","",IF(SUM($AX$13:AX46&gt;$F$8),"JOB DONE",IF(BB47=1,"STOP","")))))</f>
        <v/>
      </c>
      <c r="AT46" s="138">
        <f t="shared" ref="AT46:AT77" si="65">IF(AS46="JOB DONE",1,IF(AS46="STOP",2,0))</f>
        <v>0</v>
      </c>
      <c r="AU46" s="137">
        <f t="shared" ref="AU46:AU77" si="66">IF(U46="",0,U46/$F$8)</f>
        <v>0</v>
      </c>
      <c r="AV46" s="134">
        <f t="shared" ref="AV46:AV77" si="67">SUM(AU45+AU46)</f>
        <v>0</v>
      </c>
      <c r="AW46" s="134">
        <f t="shared" si="49"/>
        <v>0</v>
      </c>
      <c r="AX46" s="134" t="str">
        <f>IF(U46="","",SUM($AW$13:AW46))</f>
        <v/>
      </c>
      <c r="AY46" s="136">
        <f t="shared" si="37"/>
        <v>34</v>
      </c>
      <c r="AZ46" s="136">
        <f t="shared" ref="AZ46:AZ77" si="68">IF(AND(AY46&lt;$I$3,BC46="WIN"),$I$3,IF(AND(AY46&lt;$BD$3,BC46="SPLIT"),$BD$3,IF(AY46&lt;$I$3,$I$3,AY46)))</f>
        <v>34</v>
      </c>
      <c r="BA46" s="43">
        <f t="shared" si="50"/>
        <v>0</v>
      </c>
      <c r="BB46" s="43" t="str">
        <f t="shared" si="38"/>
        <v/>
      </c>
      <c r="BC46" s="43" t="str">
        <f t="shared" si="51"/>
        <v/>
      </c>
      <c r="BD46" s="137" t="str">
        <f t="shared" si="52"/>
        <v/>
      </c>
      <c r="BE46" s="137" t="str">
        <f t="shared" si="53"/>
        <v/>
      </c>
      <c r="BF46" s="137" t="str">
        <f t="shared" si="54"/>
        <v/>
      </c>
      <c r="BG46" s="137" t="str">
        <f t="shared" si="55"/>
        <v/>
      </c>
      <c r="BH46" s="138">
        <f t="shared" si="56"/>
        <v>0</v>
      </c>
      <c r="BI46" s="138">
        <f t="shared" si="57"/>
        <v>0</v>
      </c>
      <c r="BJ46" s="138">
        <f t="shared" si="58"/>
        <v>0</v>
      </c>
      <c r="BK46" s="137">
        <f t="shared" si="59"/>
        <v>0</v>
      </c>
      <c r="BL46" s="134">
        <f t="shared" si="60"/>
        <v>0</v>
      </c>
      <c r="BM46" s="133" t="str">
        <f t="shared" si="61"/>
        <v>N</v>
      </c>
      <c r="BN46" s="136">
        <f t="shared" si="62"/>
        <v>1</v>
      </c>
      <c r="BO46" s="135"/>
      <c r="BR46" s="134"/>
      <c r="CU46" s="132"/>
      <c r="CV46" s="132"/>
      <c r="CW46" s="132"/>
      <c r="CX46" s="132"/>
      <c r="CY46" s="132"/>
      <c r="CZ46" s="132"/>
      <c r="DA46" s="132"/>
      <c r="DB46" s="132"/>
      <c r="DC46" s="132"/>
      <c r="DD46" s="132"/>
      <c r="DE46" s="132"/>
      <c r="DF46" s="132"/>
      <c r="DG46" s="132"/>
      <c r="DH46" s="132"/>
      <c r="DI46" s="132"/>
      <c r="DJ46" s="132"/>
      <c r="DK46" s="132"/>
      <c r="DL46" s="132"/>
      <c r="DM46" s="132"/>
      <c r="DN46" s="132"/>
      <c r="DO46" s="132"/>
      <c r="DP46" s="132"/>
      <c r="DQ46" s="132"/>
      <c r="DR46" s="132"/>
      <c r="DS46" s="132"/>
      <c r="DT46" s="132"/>
      <c r="DU46" s="132"/>
      <c r="DV46" s="132"/>
      <c r="DW46" s="132"/>
      <c r="DX46" s="132"/>
      <c r="DY46" s="132"/>
      <c r="DZ46" s="132"/>
      <c r="EA46" s="132"/>
      <c r="EB46" s="132"/>
    </row>
    <row r="47" spans="1:132" s="43" customFormat="1" ht="21" customHeight="1" x14ac:dyDescent="0.25">
      <c r="A47" s="154">
        <v>35</v>
      </c>
      <c r="B47" s="162"/>
      <c r="C47" s="161"/>
      <c r="D47" s="161"/>
      <c r="E47" s="160"/>
      <c r="F47" s="152"/>
      <c r="G47" s="151" t="str">
        <f t="shared" si="63"/>
        <v/>
      </c>
      <c r="H47" s="159" t="str">
        <f t="shared" si="64"/>
        <v/>
      </c>
      <c r="I47" s="149" t="str">
        <f t="shared" si="39"/>
        <v/>
      </c>
      <c r="J47" s="148" t="str">
        <f t="shared" si="40"/>
        <v/>
      </c>
      <c r="K47" s="148" t="str">
        <f t="shared" si="41"/>
        <v/>
      </c>
      <c r="L47" s="148" t="str">
        <f t="shared" si="42"/>
        <v/>
      </c>
      <c r="M47" s="109"/>
      <c r="N47" s="158"/>
      <c r="O47" s="158"/>
      <c r="P47" s="110"/>
      <c r="Q47" s="157"/>
      <c r="R47" s="156"/>
      <c r="S47" s="156"/>
      <c r="T47" s="155"/>
      <c r="U47" s="143" t="str">
        <f t="shared" si="43"/>
        <v/>
      </c>
      <c r="V47" s="142"/>
      <c r="W47" s="140">
        <f t="shared" si="44"/>
        <v>0</v>
      </c>
      <c r="X47" s="141"/>
      <c r="Y47" s="141"/>
      <c r="Z47" s="141"/>
      <c r="AA47" s="141"/>
      <c r="AB47" s="141"/>
      <c r="AC47" s="141"/>
      <c r="AD47" s="141"/>
      <c r="AE47" s="141" t="str">
        <f>IF(U47="","",SUM($U$13:U47))</f>
        <v/>
      </c>
      <c r="AF47" s="140" t="str">
        <f t="shared" si="45"/>
        <v/>
      </c>
      <c r="AG47" s="141" t="str">
        <f t="shared" si="46"/>
        <v/>
      </c>
      <c r="AH47" s="137"/>
      <c r="AI47" s="137"/>
      <c r="AJ47" s="137"/>
      <c r="AK47" s="137"/>
      <c r="AL47" s="138" t="str">
        <f t="shared" si="47"/>
        <v/>
      </c>
      <c r="AM47" s="138" t="str">
        <f t="shared" si="48"/>
        <v/>
      </c>
      <c r="AN47" s="137"/>
      <c r="AO47" s="137"/>
      <c r="AP47" s="140">
        <v>35</v>
      </c>
      <c r="AQ47" s="135"/>
      <c r="AR47" s="135"/>
      <c r="AS47" s="139" t="str">
        <f>IF(U45="","",IF(BB48=1,"STOP",IF(AX47="","",IF(SUM($AX$13:AX47&gt;$F$8),"JOB DONE",IF(BB48=1,"STOP","")))))</f>
        <v/>
      </c>
      <c r="AT47" s="138">
        <f t="shared" si="65"/>
        <v>0</v>
      </c>
      <c r="AU47" s="137">
        <f t="shared" si="66"/>
        <v>0</v>
      </c>
      <c r="AV47" s="134">
        <f t="shared" si="67"/>
        <v>0</v>
      </c>
      <c r="AW47" s="134">
        <f t="shared" si="49"/>
        <v>0</v>
      </c>
      <c r="AX47" s="134" t="str">
        <f>IF(U47="","",SUM($AW$13:AW47))</f>
        <v/>
      </c>
      <c r="AY47" s="136">
        <f t="shared" ref="AY47:AY78" si="69">IF(SUM(AZ46+BN46)&lt;$I$3,$I$3,IF(AZ46=$BD$3,AZ46+BN46,AY46+BN46))</f>
        <v>35</v>
      </c>
      <c r="AZ47" s="136">
        <f t="shared" si="68"/>
        <v>35</v>
      </c>
      <c r="BA47" s="43">
        <f t="shared" si="50"/>
        <v>0</v>
      </c>
      <c r="BB47" s="43" t="str">
        <f t="shared" ref="BB47:BB78" si="70">IF(AND(AZ46=$J$8,AZ47&gt;$J$8),1,"")</f>
        <v/>
      </c>
      <c r="BC47" s="43" t="str">
        <f t="shared" si="51"/>
        <v/>
      </c>
      <c r="BD47" s="137" t="str">
        <f t="shared" si="52"/>
        <v/>
      </c>
      <c r="BE47" s="137" t="str">
        <f t="shared" si="53"/>
        <v/>
      </c>
      <c r="BF47" s="137" t="str">
        <f t="shared" si="54"/>
        <v/>
      </c>
      <c r="BG47" s="137" t="str">
        <f t="shared" si="55"/>
        <v/>
      </c>
      <c r="BH47" s="138">
        <f t="shared" si="56"/>
        <v>0</v>
      </c>
      <c r="BI47" s="138">
        <f t="shared" si="57"/>
        <v>0</v>
      </c>
      <c r="BJ47" s="138">
        <f t="shared" si="58"/>
        <v>0</v>
      </c>
      <c r="BK47" s="137">
        <f t="shared" si="59"/>
        <v>0</v>
      </c>
      <c r="BL47" s="134">
        <f t="shared" si="60"/>
        <v>0</v>
      </c>
      <c r="BM47" s="133" t="str">
        <f t="shared" si="61"/>
        <v>N</v>
      </c>
      <c r="BN47" s="136">
        <f t="shared" si="62"/>
        <v>1</v>
      </c>
      <c r="BO47" s="135"/>
      <c r="BR47" s="134"/>
      <c r="CU47" s="132"/>
      <c r="CV47" s="132"/>
      <c r="CW47" s="132"/>
      <c r="CX47" s="132"/>
      <c r="CY47" s="132"/>
      <c r="CZ47" s="132"/>
      <c r="DA47" s="132"/>
      <c r="DB47" s="132"/>
      <c r="DC47" s="132"/>
      <c r="DD47" s="132"/>
      <c r="DE47" s="132"/>
      <c r="DF47" s="132"/>
      <c r="DG47" s="132"/>
      <c r="DH47" s="132"/>
      <c r="DI47" s="132"/>
      <c r="DJ47" s="132"/>
      <c r="DK47" s="132"/>
      <c r="DL47" s="132"/>
      <c r="DM47" s="132"/>
      <c r="DN47" s="132"/>
      <c r="DO47" s="132"/>
      <c r="DP47" s="132"/>
      <c r="DQ47" s="132"/>
      <c r="DR47" s="132"/>
      <c r="DS47" s="132"/>
      <c r="DT47" s="132"/>
      <c r="DU47" s="132"/>
      <c r="DV47" s="132"/>
      <c r="DW47" s="132"/>
      <c r="DX47" s="132"/>
      <c r="DY47" s="132"/>
      <c r="DZ47" s="132"/>
      <c r="EA47" s="132"/>
      <c r="EB47" s="132"/>
    </row>
    <row r="48" spans="1:132" s="43" customFormat="1" ht="21" customHeight="1" x14ac:dyDescent="0.25">
      <c r="A48" s="154">
        <v>36</v>
      </c>
      <c r="B48" s="162"/>
      <c r="C48" s="161"/>
      <c r="D48" s="161"/>
      <c r="E48" s="160"/>
      <c r="F48" s="152"/>
      <c r="G48" s="151" t="str">
        <f t="shared" si="63"/>
        <v/>
      </c>
      <c r="H48" s="159" t="str">
        <f t="shared" si="64"/>
        <v/>
      </c>
      <c r="I48" s="149" t="str">
        <f t="shared" si="39"/>
        <v/>
      </c>
      <c r="J48" s="148" t="str">
        <f t="shared" si="40"/>
        <v/>
      </c>
      <c r="K48" s="148" t="str">
        <f t="shared" si="41"/>
        <v/>
      </c>
      <c r="L48" s="148" t="str">
        <f t="shared" si="42"/>
        <v/>
      </c>
      <c r="M48" s="109"/>
      <c r="N48" s="158"/>
      <c r="O48" s="158"/>
      <c r="P48" s="110"/>
      <c r="Q48" s="157"/>
      <c r="R48" s="156"/>
      <c r="S48" s="156"/>
      <c r="T48" s="155"/>
      <c r="U48" s="143" t="str">
        <f t="shared" si="43"/>
        <v/>
      </c>
      <c r="V48" s="142"/>
      <c r="W48" s="140">
        <f t="shared" si="44"/>
        <v>0</v>
      </c>
      <c r="X48" s="141"/>
      <c r="Y48" s="141"/>
      <c r="Z48" s="141"/>
      <c r="AA48" s="141"/>
      <c r="AB48" s="141"/>
      <c r="AC48" s="141"/>
      <c r="AD48" s="141"/>
      <c r="AE48" s="141" t="str">
        <f>IF(U48="","",SUM($U$13:U48))</f>
        <v/>
      </c>
      <c r="AF48" s="140" t="str">
        <f t="shared" si="45"/>
        <v/>
      </c>
      <c r="AG48" s="141" t="str">
        <f t="shared" si="46"/>
        <v/>
      </c>
      <c r="AH48" s="137"/>
      <c r="AI48" s="137"/>
      <c r="AJ48" s="137"/>
      <c r="AK48" s="137"/>
      <c r="AL48" s="138" t="str">
        <f t="shared" si="47"/>
        <v/>
      </c>
      <c r="AM48" s="138" t="str">
        <f t="shared" si="48"/>
        <v/>
      </c>
      <c r="AN48" s="137"/>
      <c r="AO48" s="137"/>
      <c r="AP48" s="140">
        <v>36</v>
      </c>
      <c r="AQ48" s="135"/>
      <c r="AR48" s="135"/>
      <c r="AS48" s="139" t="str">
        <f>IF(U46="","",IF(BB49=1,"STOP",IF(AX48="","",IF(SUM($AX$13:AX48&gt;$F$8),"JOB DONE",IF(BB49=1,"STOP","")))))</f>
        <v/>
      </c>
      <c r="AT48" s="138">
        <f t="shared" si="65"/>
        <v>0</v>
      </c>
      <c r="AU48" s="137">
        <f t="shared" si="66"/>
        <v>0</v>
      </c>
      <c r="AV48" s="134">
        <f t="shared" si="67"/>
        <v>0</v>
      </c>
      <c r="AW48" s="134">
        <f t="shared" si="49"/>
        <v>0</v>
      </c>
      <c r="AX48" s="134" t="str">
        <f>IF(U48="","",SUM($AW$13:AW48))</f>
        <v/>
      </c>
      <c r="AY48" s="136">
        <f t="shared" si="69"/>
        <v>36</v>
      </c>
      <c r="AZ48" s="136">
        <f t="shared" si="68"/>
        <v>36</v>
      </c>
      <c r="BA48" s="43">
        <f t="shared" si="50"/>
        <v>0</v>
      </c>
      <c r="BB48" s="43" t="str">
        <f t="shared" si="70"/>
        <v/>
      </c>
      <c r="BC48" s="43" t="str">
        <f t="shared" si="51"/>
        <v/>
      </c>
      <c r="BD48" s="137" t="str">
        <f t="shared" si="52"/>
        <v/>
      </c>
      <c r="BE48" s="137" t="str">
        <f t="shared" si="53"/>
        <v/>
      </c>
      <c r="BF48" s="137" t="str">
        <f t="shared" si="54"/>
        <v/>
      </c>
      <c r="BG48" s="137" t="str">
        <f t="shared" si="55"/>
        <v/>
      </c>
      <c r="BH48" s="138">
        <f t="shared" si="56"/>
        <v>0</v>
      </c>
      <c r="BI48" s="138">
        <f t="shared" si="57"/>
        <v>0</v>
      </c>
      <c r="BJ48" s="138">
        <f t="shared" si="58"/>
        <v>0</v>
      </c>
      <c r="BK48" s="137">
        <f t="shared" si="59"/>
        <v>0</v>
      </c>
      <c r="BL48" s="134">
        <f t="shared" si="60"/>
        <v>0</v>
      </c>
      <c r="BM48" s="133" t="str">
        <f t="shared" si="61"/>
        <v>N</v>
      </c>
      <c r="BN48" s="136">
        <f t="shared" si="62"/>
        <v>1</v>
      </c>
      <c r="BO48" s="135"/>
      <c r="BR48" s="134"/>
      <c r="CU48" s="132"/>
      <c r="CV48" s="132"/>
      <c r="CW48" s="132"/>
      <c r="CX48" s="132"/>
      <c r="CY48" s="132"/>
      <c r="CZ48" s="132"/>
      <c r="DA48" s="132"/>
      <c r="DB48" s="132"/>
      <c r="DC48" s="132"/>
      <c r="DD48" s="132"/>
      <c r="DE48" s="132"/>
      <c r="DF48" s="132"/>
      <c r="DG48" s="132"/>
      <c r="DH48" s="132"/>
      <c r="DI48" s="132"/>
      <c r="DJ48" s="132"/>
      <c r="DK48" s="132"/>
      <c r="DL48" s="132"/>
      <c r="DM48" s="132"/>
      <c r="DN48" s="132"/>
      <c r="DO48" s="132"/>
      <c r="DP48" s="132"/>
      <c r="DQ48" s="132"/>
      <c r="DR48" s="132"/>
      <c r="DS48" s="132"/>
      <c r="DT48" s="132"/>
      <c r="DU48" s="132"/>
      <c r="DV48" s="132"/>
      <c r="DW48" s="132"/>
      <c r="DX48" s="132"/>
      <c r="DY48" s="132"/>
      <c r="DZ48" s="132"/>
      <c r="EA48" s="132"/>
      <c r="EB48" s="132"/>
    </row>
    <row r="49" spans="1:132" s="43" customFormat="1" ht="21" customHeight="1" x14ac:dyDescent="0.25">
      <c r="A49" s="154">
        <v>37</v>
      </c>
      <c r="B49" s="162"/>
      <c r="C49" s="161"/>
      <c r="D49" s="161"/>
      <c r="E49" s="160"/>
      <c r="F49" s="152"/>
      <c r="G49" s="151" t="str">
        <f t="shared" si="63"/>
        <v/>
      </c>
      <c r="H49" s="159" t="str">
        <f t="shared" si="64"/>
        <v/>
      </c>
      <c r="I49" s="149" t="str">
        <f t="shared" si="39"/>
        <v/>
      </c>
      <c r="J49" s="148" t="str">
        <f t="shared" si="40"/>
        <v/>
      </c>
      <c r="K49" s="148" t="str">
        <f t="shared" si="41"/>
        <v/>
      </c>
      <c r="L49" s="148" t="str">
        <f t="shared" si="42"/>
        <v/>
      </c>
      <c r="M49" s="109"/>
      <c r="N49" s="158"/>
      <c r="O49" s="158"/>
      <c r="P49" s="110"/>
      <c r="Q49" s="157"/>
      <c r="R49" s="156"/>
      <c r="S49" s="156"/>
      <c r="T49" s="155"/>
      <c r="U49" s="143" t="str">
        <f t="shared" si="43"/>
        <v/>
      </c>
      <c r="V49" s="142"/>
      <c r="W49" s="140">
        <f t="shared" si="44"/>
        <v>0</v>
      </c>
      <c r="X49" s="141"/>
      <c r="Y49" s="141"/>
      <c r="Z49" s="141"/>
      <c r="AA49" s="141"/>
      <c r="AB49" s="141"/>
      <c r="AC49" s="141"/>
      <c r="AD49" s="141"/>
      <c r="AE49" s="141" t="str">
        <f>IF(U49="","",SUM($U$13:U49))</f>
        <v/>
      </c>
      <c r="AF49" s="140" t="str">
        <f t="shared" si="45"/>
        <v/>
      </c>
      <c r="AG49" s="141" t="str">
        <f t="shared" si="46"/>
        <v/>
      </c>
      <c r="AH49" s="137"/>
      <c r="AI49" s="137"/>
      <c r="AJ49" s="137"/>
      <c r="AK49" s="137"/>
      <c r="AL49" s="138" t="str">
        <f t="shared" si="47"/>
        <v/>
      </c>
      <c r="AM49" s="138" t="str">
        <f t="shared" si="48"/>
        <v/>
      </c>
      <c r="AN49" s="137"/>
      <c r="AO49" s="137"/>
      <c r="AP49" s="140">
        <v>37</v>
      </c>
      <c r="AQ49" s="135"/>
      <c r="AR49" s="135"/>
      <c r="AS49" s="139" t="str">
        <f>IF(U47="","",IF(BB50=1,"STOP",IF(AX49="","",IF(SUM($AX$13:AX49&gt;$F$8),"JOB DONE",IF(BB50=1,"STOP","")))))</f>
        <v/>
      </c>
      <c r="AT49" s="138">
        <f t="shared" si="65"/>
        <v>0</v>
      </c>
      <c r="AU49" s="137">
        <f t="shared" si="66"/>
        <v>0</v>
      </c>
      <c r="AV49" s="134">
        <f t="shared" si="67"/>
        <v>0</v>
      </c>
      <c r="AW49" s="134">
        <f t="shared" si="49"/>
        <v>0</v>
      </c>
      <c r="AX49" s="134" t="str">
        <f>IF(U49="","",SUM($AW$13:AW49))</f>
        <v/>
      </c>
      <c r="AY49" s="136">
        <f t="shared" si="69"/>
        <v>37</v>
      </c>
      <c r="AZ49" s="136">
        <f t="shared" si="68"/>
        <v>37</v>
      </c>
      <c r="BA49" s="43">
        <f t="shared" si="50"/>
        <v>0</v>
      </c>
      <c r="BB49" s="43" t="str">
        <f t="shared" si="70"/>
        <v/>
      </c>
      <c r="BC49" s="43" t="str">
        <f t="shared" si="51"/>
        <v/>
      </c>
      <c r="BD49" s="137" t="str">
        <f t="shared" si="52"/>
        <v/>
      </c>
      <c r="BE49" s="137" t="str">
        <f t="shared" si="53"/>
        <v/>
      </c>
      <c r="BF49" s="137" t="str">
        <f t="shared" si="54"/>
        <v/>
      </c>
      <c r="BG49" s="137" t="str">
        <f t="shared" si="55"/>
        <v/>
      </c>
      <c r="BH49" s="138">
        <f t="shared" si="56"/>
        <v>0</v>
      </c>
      <c r="BI49" s="138">
        <f t="shared" si="57"/>
        <v>0</v>
      </c>
      <c r="BJ49" s="138">
        <f t="shared" si="58"/>
        <v>0</v>
      </c>
      <c r="BK49" s="137">
        <f t="shared" si="59"/>
        <v>0</v>
      </c>
      <c r="BL49" s="134">
        <f t="shared" si="60"/>
        <v>0</v>
      </c>
      <c r="BM49" s="133" t="str">
        <f t="shared" si="61"/>
        <v>N</v>
      </c>
      <c r="BN49" s="136">
        <f t="shared" si="62"/>
        <v>1</v>
      </c>
      <c r="BO49" s="135"/>
      <c r="BR49" s="134"/>
      <c r="CU49" s="132"/>
      <c r="CV49" s="132"/>
      <c r="CW49" s="132"/>
      <c r="CX49" s="132"/>
      <c r="CY49" s="132"/>
      <c r="CZ49" s="132"/>
      <c r="DA49" s="132"/>
      <c r="DB49" s="132"/>
      <c r="DC49" s="132"/>
      <c r="DD49" s="132"/>
      <c r="DE49" s="132"/>
      <c r="DF49" s="132"/>
      <c r="DG49" s="132"/>
      <c r="DH49" s="132"/>
      <c r="DI49" s="132"/>
      <c r="DJ49" s="132"/>
      <c r="DK49" s="132"/>
      <c r="DL49" s="132"/>
      <c r="DM49" s="132"/>
      <c r="DN49" s="132"/>
      <c r="DO49" s="132"/>
      <c r="DP49" s="132"/>
      <c r="DQ49" s="132"/>
      <c r="DR49" s="132"/>
      <c r="DS49" s="132"/>
      <c r="DT49" s="132"/>
      <c r="DU49" s="132"/>
      <c r="DV49" s="132"/>
      <c r="DW49" s="132"/>
      <c r="DX49" s="132"/>
      <c r="DY49" s="132"/>
      <c r="DZ49" s="132"/>
      <c r="EA49" s="132"/>
      <c r="EB49" s="132"/>
    </row>
    <row r="50" spans="1:132" s="43" customFormat="1" ht="21" customHeight="1" x14ac:dyDescent="0.25">
      <c r="A50" s="154">
        <v>38</v>
      </c>
      <c r="B50" s="162"/>
      <c r="C50" s="161"/>
      <c r="D50" s="161"/>
      <c r="E50" s="160"/>
      <c r="F50" s="152"/>
      <c r="G50" s="151" t="str">
        <f t="shared" si="63"/>
        <v/>
      </c>
      <c r="H50" s="159" t="str">
        <f t="shared" si="64"/>
        <v/>
      </c>
      <c r="I50" s="149" t="str">
        <f t="shared" si="39"/>
        <v/>
      </c>
      <c r="J50" s="148" t="str">
        <f t="shared" si="40"/>
        <v/>
      </c>
      <c r="K50" s="148" t="str">
        <f t="shared" si="41"/>
        <v/>
      </c>
      <c r="L50" s="148" t="str">
        <f t="shared" si="42"/>
        <v/>
      </c>
      <c r="M50" s="109"/>
      <c r="N50" s="158"/>
      <c r="O50" s="158"/>
      <c r="P50" s="110"/>
      <c r="Q50" s="157"/>
      <c r="R50" s="156"/>
      <c r="S50" s="156"/>
      <c r="T50" s="155"/>
      <c r="U50" s="143" t="str">
        <f t="shared" si="43"/>
        <v/>
      </c>
      <c r="V50" s="142"/>
      <c r="W50" s="140">
        <f t="shared" si="44"/>
        <v>0</v>
      </c>
      <c r="X50" s="141"/>
      <c r="Y50" s="141"/>
      <c r="Z50" s="141"/>
      <c r="AA50" s="141"/>
      <c r="AB50" s="141"/>
      <c r="AC50" s="141"/>
      <c r="AD50" s="141"/>
      <c r="AE50" s="141" t="str">
        <f>IF(U50="","",SUM($U$13:U50))</f>
        <v/>
      </c>
      <c r="AF50" s="140" t="str">
        <f t="shared" si="45"/>
        <v/>
      </c>
      <c r="AG50" s="141" t="str">
        <f t="shared" si="46"/>
        <v/>
      </c>
      <c r="AH50" s="137"/>
      <c r="AI50" s="137"/>
      <c r="AJ50" s="137"/>
      <c r="AK50" s="137"/>
      <c r="AL50" s="138" t="str">
        <f t="shared" si="47"/>
        <v/>
      </c>
      <c r="AM50" s="138" t="str">
        <f t="shared" si="48"/>
        <v/>
      </c>
      <c r="AN50" s="137"/>
      <c r="AO50" s="137"/>
      <c r="AP50" s="140">
        <v>38</v>
      </c>
      <c r="AQ50" s="135"/>
      <c r="AR50" s="135"/>
      <c r="AS50" s="139" t="str">
        <f>IF(U48="","",IF(BB51=1,"STOP",IF(AX50="","",IF(SUM($AX$13:AX50&gt;$F$8),"JOB DONE",IF(BB51=1,"STOP","")))))</f>
        <v/>
      </c>
      <c r="AT50" s="138">
        <f t="shared" si="65"/>
        <v>0</v>
      </c>
      <c r="AU50" s="137">
        <f t="shared" si="66"/>
        <v>0</v>
      </c>
      <c r="AV50" s="134">
        <f t="shared" si="67"/>
        <v>0</v>
      </c>
      <c r="AW50" s="134">
        <f t="shared" si="49"/>
        <v>0</v>
      </c>
      <c r="AX50" s="134" t="str">
        <f>IF(U50="","",SUM($AW$13:AW50))</f>
        <v/>
      </c>
      <c r="AY50" s="136">
        <f t="shared" si="69"/>
        <v>38</v>
      </c>
      <c r="AZ50" s="136">
        <f t="shared" si="68"/>
        <v>38</v>
      </c>
      <c r="BA50" s="43">
        <f t="shared" si="50"/>
        <v>0</v>
      </c>
      <c r="BB50" s="43" t="str">
        <f t="shared" si="70"/>
        <v/>
      </c>
      <c r="BC50" s="43" t="str">
        <f t="shared" si="51"/>
        <v/>
      </c>
      <c r="BD50" s="137" t="str">
        <f t="shared" si="52"/>
        <v/>
      </c>
      <c r="BE50" s="137" t="str">
        <f t="shared" si="53"/>
        <v/>
      </c>
      <c r="BF50" s="137" t="str">
        <f t="shared" si="54"/>
        <v/>
      </c>
      <c r="BG50" s="137" t="str">
        <f t="shared" si="55"/>
        <v/>
      </c>
      <c r="BH50" s="138">
        <f t="shared" si="56"/>
        <v>0</v>
      </c>
      <c r="BI50" s="138">
        <f t="shared" si="57"/>
        <v>0</v>
      </c>
      <c r="BJ50" s="138">
        <f t="shared" si="58"/>
        <v>0</v>
      </c>
      <c r="BK50" s="137">
        <f t="shared" si="59"/>
        <v>0</v>
      </c>
      <c r="BL50" s="134">
        <f t="shared" si="60"/>
        <v>0</v>
      </c>
      <c r="BM50" s="133" t="str">
        <f t="shared" si="61"/>
        <v>N</v>
      </c>
      <c r="BN50" s="136">
        <f t="shared" si="62"/>
        <v>1</v>
      </c>
      <c r="BO50" s="135"/>
      <c r="BR50" s="134"/>
      <c r="CU50" s="132"/>
      <c r="CV50" s="132"/>
      <c r="CW50" s="132"/>
      <c r="CX50" s="132"/>
      <c r="CY50" s="132"/>
      <c r="CZ50" s="132"/>
      <c r="DA50" s="132"/>
      <c r="DB50" s="132"/>
      <c r="DC50" s="132"/>
      <c r="DD50" s="132"/>
      <c r="DE50" s="132"/>
      <c r="DF50" s="132"/>
      <c r="DG50" s="132"/>
      <c r="DH50" s="132"/>
      <c r="DI50" s="132"/>
      <c r="DJ50" s="132"/>
      <c r="DK50" s="132"/>
      <c r="DL50" s="132"/>
      <c r="DM50" s="132"/>
      <c r="DN50" s="132"/>
      <c r="DO50" s="132"/>
      <c r="DP50" s="132"/>
      <c r="DQ50" s="132"/>
      <c r="DR50" s="132"/>
      <c r="DS50" s="132"/>
      <c r="DT50" s="132"/>
      <c r="DU50" s="132"/>
      <c r="DV50" s="132"/>
      <c r="DW50" s="132"/>
      <c r="DX50" s="132"/>
      <c r="DY50" s="132"/>
      <c r="DZ50" s="132"/>
      <c r="EA50" s="132"/>
      <c r="EB50" s="132"/>
    </row>
    <row r="51" spans="1:132" s="43" customFormat="1" ht="21" customHeight="1" x14ac:dyDescent="0.25">
      <c r="A51" s="154">
        <v>39</v>
      </c>
      <c r="B51" s="162"/>
      <c r="C51" s="161"/>
      <c r="D51" s="161"/>
      <c r="E51" s="160"/>
      <c r="F51" s="152"/>
      <c r="G51" s="151" t="str">
        <f t="shared" si="63"/>
        <v/>
      </c>
      <c r="H51" s="159" t="str">
        <f t="shared" si="64"/>
        <v/>
      </c>
      <c r="I51" s="149" t="str">
        <f t="shared" si="39"/>
        <v/>
      </c>
      <c r="J51" s="148" t="str">
        <f t="shared" si="40"/>
        <v/>
      </c>
      <c r="K51" s="148" t="str">
        <f t="shared" si="41"/>
        <v/>
      </c>
      <c r="L51" s="148" t="str">
        <f t="shared" si="42"/>
        <v/>
      </c>
      <c r="M51" s="109"/>
      <c r="N51" s="158"/>
      <c r="O51" s="158"/>
      <c r="P51" s="110"/>
      <c r="Q51" s="157"/>
      <c r="R51" s="156"/>
      <c r="S51" s="156"/>
      <c r="T51" s="155"/>
      <c r="U51" s="143" t="str">
        <f t="shared" si="43"/>
        <v/>
      </c>
      <c r="V51" s="142"/>
      <c r="W51" s="140">
        <f t="shared" si="44"/>
        <v>0</v>
      </c>
      <c r="X51" s="141"/>
      <c r="Y51" s="141"/>
      <c r="Z51" s="141"/>
      <c r="AA51" s="141"/>
      <c r="AB51" s="141"/>
      <c r="AC51" s="141"/>
      <c r="AD51" s="141"/>
      <c r="AE51" s="141" t="str">
        <f>IF(U51="","",SUM($U$13:U51))</f>
        <v/>
      </c>
      <c r="AF51" s="140" t="str">
        <f t="shared" si="45"/>
        <v/>
      </c>
      <c r="AG51" s="141" t="str">
        <f t="shared" si="46"/>
        <v/>
      </c>
      <c r="AH51" s="137"/>
      <c r="AI51" s="137"/>
      <c r="AJ51" s="137"/>
      <c r="AK51" s="137"/>
      <c r="AL51" s="138" t="str">
        <f t="shared" si="47"/>
        <v/>
      </c>
      <c r="AM51" s="138" t="str">
        <f t="shared" si="48"/>
        <v/>
      </c>
      <c r="AN51" s="137"/>
      <c r="AO51" s="137"/>
      <c r="AP51" s="140">
        <v>39</v>
      </c>
      <c r="AQ51" s="135"/>
      <c r="AR51" s="135"/>
      <c r="AS51" s="139" t="str">
        <f>IF(U49="","",IF(BB52=1,"STOP",IF(AX51="","",IF(SUM($AX$13:AX51&gt;$F$8),"JOB DONE",IF(BB52=1,"STOP","")))))</f>
        <v/>
      </c>
      <c r="AT51" s="138">
        <f t="shared" si="65"/>
        <v>0</v>
      </c>
      <c r="AU51" s="137">
        <f t="shared" si="66"/>
        <v>0</v>
      </c>
      <c r="AV51" s="134">
        <f t="shared" si="67"/>
        <v>0</v>
      </c>
      <c r="AW51" s="134">
        <f t="shared" si="49"/>
        <v>0</v>
      </c>
      <c r="AX51" s="134" t="str">
        <f>IF(U51="","",SUM($AW$13:AW51))</f>
        <v/>
      </c>
      <c r="AY51" s="136">
        <f t="shared" si="69"/>
        <v>39</v>
      </c>
      <c r="AZ51" s="136">
        <f t="shared" si="68"/>
        <v>39</v>
      </c>
      <c r="BA51" s="43">
        <f t="shared" si="50"/>
        <v>0</v>
      </c>
      <c r="BB51" s="43" t="str">
        <f t="shared" si="70"/>
        <v/>
      </c>
      <c r="BC51" s="43" t="str">
        <f t="shared" si="51"/>
        <v/>
      </c>
      <c r="BD51" s="137" t="str">
        <f t="shared" si="52"/>
        <v/>
      </c>
      <c r="BE51" s="137" t="str">
        <f t="shared" si="53"/>
        <v/>
      </c>
      <c r="BF51" s="137" t="str">
        <f t="shared" si="54"/>
        <v/>
      </c>
      <c r="BG51" s="137" t="str">
        <f t="shared" si="55"/>
        <v/>
      </c>
      <c r="BH51" s="138">
        <f t="shared" si="56"/>
        <v>0</v>
      </c>
      <c r="BI51" s="138">
        <f t="shared" si="57"/>
        <v>0</v>
      </c>
      <c r="BJ51" s="138">
        <f t="shared" si="58"/>
        <v>0</v>
      </c>
      <c r="BK51" s="137">
        <f t="shared" si="59"/>
        <v>0</v>
      </c>
      <c r="BL51" s="134">
        <f t="shared" si="60"/>
        <v>0</v>
      </c>
      <c r="BM51" s="133" t="str">
        <f t="shared" si="61"/>
        <v>N</v>
      </c>
      <c r="BN51" s="136">
        <f t="shared" si="62"/>
        <v>1</v>
      </c>
      <c r="BO51" s="135"/>
      <c r="BR51" s="134"/>
      <c r="CU51" s="132"/>
      <c r="CV51" s="132"/>
      <c r="CW51" s="132"/>
      <c r="CX51" s="132"/>
      <c r="CY51" s="132"/>
      <c r="CZ51" s="132"/>
      <c r="DA51" s="132"/>
      <c r="DB51" s="132"/>
      <c r="DC51" s="132"/>
      <c r="DD51" s="132"/>
      <c r="DE51" s="132"/>
      <c r="DF51" s="132"/>
      <c r="DG51" s="132"/>
      <c r="DH51" s="132"/>
      <c r="DI51" s="132"/>
      <c r="DJ51" s="132"/>
      <c r="DK51" s="132"/>
      <c r="DL51" s="132"/>
      <c r="DM51" s="132"/>
      <c r="DN51" s="132"/>
      <c r="DO51" s="132"/>
      <c r="DP51" s="132"/>
      <c r="DQ51" s="132"/>
      <c r="DR51" s="132"/>
      <c r="DS51" s="132"/>
      <c r="DT51" s="132"/>
      <c r="DU51" s="132"/>
      <c r="DV51" s="132"/>
      <c r="DW51" s="132"/>
      <c r="DX51" s="132"/>
      <c r="DY51" s="132"/>
      <c r="DZ51" s="132"/>
      <c r="EA51" s="132"/>
      <c r="EB51" s="132"/>
    </row>
    <row r="52" spans="1:132" s="43" customFormat="1" ht="21" customHeight="1" x14ac:dyDescent="0.25">
      <c r="A52" s="154">
        <v>40</v>
      </c>
      <c r="B52" s="162"/>
      <c r="C52" s="161"/>
      <c r="D52" s="161"/>
      <c r="E52" s="160"/>
      <c r="F52" s="152"/>
      <c r="G52" s="151" t="str">
        <f t="shared" si="63"/>
        <v/>
      </c>
      <c r="H52" s="159" t="str">
        <f t="shared" si="64"/>
        <v/>
      </c>
      <c r="I52" s="149" t="str">
        <f t="shared" si="39"/>
        <v/>
      </c>
      <c r="J52" s="148" t="str">
        <f t="shared" si="40"/>
        <v/>
      </c>
      <c r="K52" s="148" t="str">
        <f t="shared" si="41"/>
        <v/>
      </c>
      <c r="L52" s="148" t="str">
        <f t="shared" si="42"/>
        <v/>
      </c>
      <c r="M52" s="109"/>
      <c r="N52" s="158"/>
      <c r="O52" s="158"/>
      <c r="P52" s="110"/>
      <c r="Q52" s="157"/>
      <c r="R52" s="156"/>
      <c r="S52" s="156"/>
      <c r="T52" s="155"/>
      <c r="U52" s="143" t="str">
        <f t="shared" si="43"/>
        <v/>
      </c>
      <c r="V52" s="142"/>
      <c r="W52" s="140">
        <f t="shared" si="44"/>
        <v>0</v>
      </c>
      <c r="X52" s="141"/>
      <c r="Y52" s="141"/>
      <c r="Z52" s="141"/>
      <c r="AA52" s="141"/>
      <c r="AB52" s="141"/>
      <c r="AC52" s="141"/>
      <c r="AD52" s="141"/>
      <c r="AE52" s="141" t="str">
        <f>IF(U52="","",SUM($U$13:U52))</f>
        <v/>
      </c>
      <c r="AF52" s="140" t="str">
        <f t="shared" si="45"/>
        <v/>
      </c>
      <c r="AG52" s="141" t="str">
        <f t="shared" si="46"/>
        <v/>
      </c>
      <c r="AH52" s="137"/>
      <c r="AI52" s="137"/>
      <c r="AJ52" s="137"/>
      <c r="AK52" s="137"/>
      <c r="AL52" s="138" t="str">
        <f t="shared" si="47"/>
        <v/>
      </c>
      <c r="AM52" s="138" t="str">
        <f t="shared" si="48"/>
        <v/>
      </c>
      <c r="AN52" s="137"/>
      <c r="AO52" s="137"/>
      <c r="AP52" s="140">
        <v>40</v>
      </c>
      <c r="AQ52" s="135"/>
      <c r="AR52" s="135"/>
      <c r="AS52" s="139" t="str">
        <f>IF(U50="","",IF(BB53=1,"STOP",IF(AX52="","",IF(SUM($AX$13:AX52&gt;$F$8),"JOB DONE",IF(BB53=1,"STOP","")))))</f>
        <v/>
      </c>
      <c r="AT52" s="138">
        <f t="shared" si="65"/>
        <v>0</v>
      </c>
      <c r="AU52" s="137">
        <f t="shared" si="66"/>
        <v>0</v>
      </c>
      <c r="AV52" s="134">
        <f t="shared" si="67"/>
        <v>0</v>
      </c>
      <c r="AW52" s="134">
        <f t="shared" si="49"/>
        <v>0</v>
      </c>
      <c r="AX52" s="134" t="str">
        <f>IF(U52="","",SUM($AW$13:AW52))</f>
        <v/>
      </c>
      <c r="AY52" s="136">
        <f t="shared" si="69"/>
        <v>40</v>
      </c>
      <c r="AZ52" s="136">
        <f t="shared" si="68"/>
        <v>40</v>
      </c>
      <c r="BA52" s="43">
        <f t="shared" si="50"/>
        <v>0</v>
      </c>
      <c r="BB52" s="43" t="str">
        <f t="shared" si="70"/>
        <v/>
      </c>
      <c r="BC52" s="43" t="str">
        <f t="shared" si="51"/>
        <v/>
      </c>
      <c r="BD52" s="137" t="str">
        <f t="shared" si="52"/>
        <v/>
      </c>
      <c r="BE52" s="137" t="str">
        <f t="shared" si="53"/>
        <v/>
      </c>
      <c r="BF52" s="137" t="str">
        <f t="shared" si="54"/>
        <v/>
      </c>
      <c r="BG52" s="137" t="str">
        <f t="shared" si="55"/>
        <v/>
      </c>
      <c r="BH52" s="138">
        <f t="shared" si="56"/>
        <v>0</v>
      </c>
      <c r="BI52" s="138">
        <f t="shared" si="57"/>
        <v>0</v>
      </c>
      <c r="BJ52" s="138">
        <f t="shared" si="58"/>
        <v>0</v>
      </c>
      <c r="BK52" s="137">
        <f t="shared" si="59"/>
        <v>0</v>
      </c>
      <c r="BL52" s="134">
        <f t="shared" si="60"/>
        <v>0</v>
      </c>
      <c r="BM52" s="133" t="str">
        <f t="shared" si="61"/>
        <v>N</v>
      </c>
      <c r="BN52" s="136">
        <f t="shared" si="62"/>
        <v>1</v>
      </c>
      <c r="BO52" s="135"/>
      <c r="BR52" s="134"/>
      <c r="CU52" s="132"/>
      <c r="CV52" s="132"/>
      <c r="CW52" s="132"/>
      <c r="CX52" s="132"/>
      <c r="CY52" s="132"/>
      <c r="CZ52" s="132"/>
      <c r="DA52" s="132"/>
      <c r="DB52" s="132"/>
      <c r="DC52" s="132"/>
      <c r="DD52" s="132"/>
      <c r="DE52" s="132"/>
      <c r="DF52" s="132"/>
      <c r="DG52" s="132"/>
      <c r="DH52" s="132"/>
      <c r="DI52" s="132"/>
      <c r="DJ52" s="132"/>
      <c r="DK52" s="132"/>
      <c r="DL52" s="132"/>
      <c r="DM52" s="132"/>
      <c r="DN52" s="132"/>
      <c r="DO52" s="132"/>
      <c r="DP52" s="132"/>
      <c r="DQ52" s="132"/>
      <c r="DR52" s="132"/>
      <c r="DS52" s="132"/>
      <c r="DT52" s="132"/>
      <c r="DU52" s="132"/>
      <c r="DV52" s="132"/>
      <c r="DW52" s="132"/>
      <c r="DX52" s="132"/>
      <c r="DY52" s="132"/>
      <c r="DZ52" s="132"/>
      <c r="EA52" s="132"/>
      <c r="EB52" s="132"/>
    </row>
    <row r="53" spans="1:132" s="43" customFormat="1" ht="21" customHeight="1" x14ac:dyDescent="0.25">
      <c r="A53" s="154">
        <v>41</v>
      </c>
      <c r="B53" s="162"/>
      <c r="C53" s="161"/>
      <c r="D53" s="161"/>
      <c r="E53" s="160"/>
      <c r="F53" s="152"/>
      <c r="G53" s="151" t="str">
        <f t="shared" si="63"/>
        <v/>
      </c>
      <c r="H53" s="159" t="str">
        <f t="shared" si="64"/>
        <v/>
      </c>
      <c r="I53" s="149" t="str">
        <f t="shared" si="39"/>
        <v/>
      </c>
      <c r="J53" s="148" t="str">
        <f t="shared" si="40"/>
        <v/>
      </c>
      <c r="K53" s="148" t="str">
        <f t="shared" si="41"/>
        <v/>
      </c>
      <c r="L53" s="148" t="str">
        <f t="shared" si="42"/>
        <v/>
      </c>
      <c r="M53" s="109"/>
      <c r="N53" s="158"/>
      <c r="O53" s="158"/>
      <c r="P53" s="110"/>
      <c r="Q53" s="157"/>
      <c r="R53" s="156"/>
      <c r="S53" s="156"/>
      <c r="T53" s="155"/>
      <c r="U53" s="143" t="str">
        <f t="shared" si="43"/>
        <v/>
      </c>
      <c r="V53" s="142"/>
      <c r="W53" s="140">
        <f t="shared" si="44"/>
        <v>0</v>
      </c>
      <c r="X53" s="141"/>
      <c r="Y53" s="141"/>
      <c r="Z53" s="141"/>
      <c r="AA53" s="141"/>
      <c r="AB53" s="141"/>
      <c r="AC53" s="141"/>
      <c r="AD53" s="141"/>
      <c r="AE53" s="141" t="str">
        <f>IF(U53="","",SUM($U$13:U53))</f>
        <v/>
      </c>
      <c r="AF53" s="140" t="str">
        <f t="shared" si="45"/>
        <v/>
      </c>
      <c r="AG53" s="141" t="str">
        <f t="shared" si="46"/>
        <v/>
      </c>
      <c r="AH53" s="137"/>
      <c r="AI53" s="137"/>
      <c r="AJ53" s="137"/>
      <c r="AK53" s="137"/>
      <c r="AL53" s="138" t="str">
        <f t="shared" si="47"/>
        <v/>
      </c>
      <c r="AM53" s="138" t="str">
        <f t="shared" si="48"/>
        <v/>
      </c>
      <c r="AN53" s="137"/>
      <c r="AO53" s="137"/>
      <c r="AP53" s="140">
        <v>41</v>
      </c>
      <c r="AQ53" s="135"/>
      <c r="AR53" s="135"/>
      <c r="AS53" s="139" t="str">
        <f>IF(U51="","",IF(BB54=1,"STOP",IF(AX53="","",IF(SUM($AX$13:AX53&gt;$F$8),"JOB DONE",IF(BB54=1,"STOP","")))))</f>
        <v/>
      </c>
      <c r="AT53" s="138">
        <f t="shared" si="65"/>
        <v>0</v>
      </c>
      <c r="AU53" s="137">
        <f t="shared" si="66"/>
        <v>0</v>
      </c>
      <c r="AV53" s="134">
        <f t="shared" si="67"/>
        <v>0</v>
      </c>
      <c r="AW53" s="134">
        <f t="shared" si="49"/>
        <v>0</v>
      </c>
      <c r="AX53" s="134" t="str">
        <f>IF(U53="","",SUM($AW$13:AW53))</f>
        <v/>
      </c>
      <c r="AY53" s="136">
        <f t="shared" si="69"/>
        <v>41</v>
      </c>
      <c r="AZ53" s="136">
        <f t="shared" si="68"/>
        <v>41</v>
      </c>
      <c r="BA53" s="43">
        <f t="shared" si="50"/>
        <v>0</v>
      </c>
      <c r="BB53" s="43" t="str">
        <f t="shared" si="70"/>
        <v/>
      </c>
      <c r="BC53" s="43" t="str">
        <f t="shared" si="51"/>
        <v/>
      </c>
      <c r="BD53" s="137" t="str">
        <f t="shared" si="52"/>
        <v/>
      </c>
      <c r="BE53" s="137" t="str">
        <f t="shared" si="53"/>
        <v/>
      </c>
      <c r="BF53" s="137" t="str">
        <f t="shared" si="54"/>
        <v/>
      </c>
      <c r="BG53" s="137" t="str">
        <f t="shared" si="55"/>
        <v/>
      </c>
      <c r="BH53" s="138">
        <f t="shared" si="56"/>
        <v>0</v>
      </c>
      <c r="BI53" s="138">
        <f t="shared" si="57"/>
        <v>0</v>
      </c>
      <c r="BJ53" s="138">
        <f t="shared" si="58"/>
        <v>0</v>
      </c>
      <c r="BK53" s="137">
        <f t="shared" si="59"/>
        <v>0</v>
      </c>
      <c r="BL53" s="134">
        <f t="shared" si="60"/>
        <v>0</v>
      </c>
      <c r="BM53" s="133" t="str">
        <f t="shared" si="61"/>
        <v>N</v>
      </c>
      <c r="BN53" s="136">
        <f t="shared" si="62"/>
        <v>1</v>
      </c>
      <c r="BO53" s="135"/>
      <c r="BR53" s="134"/>
      <c r="CU53" s="132"/>
      <c r="CV53" s="132"/>
      <c r="CW53" s="132"/>
      <c r="CX53" s="132"/>
      <c r="CY53" s="132"/>
      <c r="CZ53" s="132"/>
      <c r="DA53" s="132"/>
      <c r="DB53" s="132"/>
      <c r="DC53" s="132"/>
      <c r="DD53" s="132"/>
      <c r="DE53" s="132"/>
      <c r="DF53" s="132"/>
      <c r="DG53" s="132"/>
      <c r="DH53" s="132"/>
      <c r="DI53" s="132"/>
      <c r="DJ53" s="132"/>
      <c r="DK53" s="132"/>
      <c r="DL53" s="132"/>
      <c r="DM53" s="132"/>
      <c r="DN53" s="132"/>
      <c r="DO53" s="132"/>
      <c r="DP53" s="132"/>
      <c r="DQ53" s="132"/>
      <c r="DR53" s="132"/>
      <c r="DS53" s="132"/>
      <c r="DT53" s="132"/>
      <c r="DU53" s="132"/>
      <c r="DV53" s="132"/>
      <c r="DW53" s="132"/>
      <c r="DX53" s="132"/>
      <c r="DY53" s="132"/>
      <c r="DZ53" s="132"/>
      <c r="EA53" s="132"/>
      <c r="EB53" s="132"/>
    </row>
    <row r="54" spans="1:132" s="43" customFormat="1" ht="21" customHeight="1" x14ac:dyDescent="0.25">
      <c r="A54" s="154">
        <v>42</v>
      </c>
      <c r="B54" s="162"/>
      <c r="C54" s="161"/>
      <c r="D54" s="161"/>
      <c r="E54" s="160"/>
      <c r="F54" s="152"/>
      <c r="G54" s="151" t="str">
        <f t="shared" si="63"/>
        <v/>
      </c>
      <c r="H54" s="159" t="str">
        <f t="shared" si="64"/>
        <v/>
      </c>
      <c r="I54" s="149" t="str">
        <f t="shared" si="39"/>
        <v/>
      </c>
      <c r="J54" s="148" t="str">
        <f t="shared" si="40"/>
        <v/>
      </c>
      <c r="K54" s="148" t="str">
        <f t="shared" si="41"/>
        <v/>
      </c>
      <c r="L54" s="148" t="str">
        <f t="shared" si="42"/>
        <v/>
      </c>
      <c r="M54" s="109"/>
      <c r="N54" s="158"/>
      <c r="O54" s="158"/>
      <c r="P54" s="110"/>
      <c r="Q54" s="157"/>
      <c r="R54" s="156"/>
      <c r="S54" s="156"/>
      <c r="T54" s="155"/>
      <c r="U54" s="143" t="str">
        <f t="shared" si="43"/>
        <v/>
      </c>
      <c r="V54" s="142"/>
      <c r="W54" s="140">
        <f t="shared" si="44"/>
        <v>0</v>
      </c>
      <c r="X54" s="141"/>
      <c r="Y54" s="141"/>
      <c r="Z54" s="141"/>
      <c r="AA54" s="141"/>
      <c r="AB54" s="141"/>
      <c r="AC54" s="141"/>
      <c r="AD54" s="141"/>
      <c r="AE54" s="141" t="str">
        <f>IF(U54="","",SUM($U$13:U54))</f>
        <v/>
      </c>
      <c r="AF54" s="140" t="str">
        <f t="shared" si="45"/>
        <v/>
      </c>
      <c r="AG54" s="141" t="str">
        <f t="shared" si="46"/>
        <v/>
      </c>
      <c r="AH54" s="137"/>
      <c r="AI54" s="137"/>
      <c r="AJ54" s="137"/>
      <c r="AK54" s="137"/>
      <c r="AL54" s="138" t="str">
        <f t="shared" si="47"/>
        <v/>
      </c>
      <c r="AM54" s="138" t="str">
        <f t="shared" si="48"/>
        <v/>
      </c>
      <c r="AN54" s="137"/>
      <c r="AO54" s="137"/>
      <c r="AP54" s="140">
        <v>42</v>
      </c>
      <c r="AQ54" s="135"/>
      <c r="AR54" s="135"/>
      <c r="AS54" s="139" t="str">
        <f>IF(U52="","",IF(BB55=1,"STOP",IF(AX54="","",IF(SUM($AX$13:AX54&gt;$F$8),"JOB DONE",IF(BB55=1,"STOP","")))))</f>
        <v/>
      </c>
      <c r="AT54" s="138">
        <f t="shared" si="65"/>
        <v>0</v>
      </c>
      <c r="AU54" s="137">
        <f t="shared" si="66"/>
        <v>0</v>
      </c>
      <c r="AV54" s="134">
        <f t="shared" si="67"/>
        <v>0</v>
      </c>
      <c r="AW54" s="134">
        <f t="shared" si="49"/>
        <v>0</v>
      </c>
      <c r="AX54" s="134" t="str">
        <f>IF(U54="","",SUM($AW$13:AW54))</f>
        <v/>
      </c>
      <c r="AY54" s="136">
        <f t="shared" si="69"/>
        <v>42</v>
      </c>
      <c r="AZ54" s="136">
        <f t="shared" si="68"/>
        <v>42</v>
      </c>
      <c r="BA54" s="43">
        <f t="shared" si="50"/>
        <v>0</v>
      </c>
      <c r="BB54" s="43" t="str">
        <f t="shared" si="70"/>
        <v/>
      </c>
      <c r="BC54" s="43" t="str">
        <f t="shared" si="51"/>
        <v/>
      </c>
      <c r="BD54" s="137" t="str">
        <f t="shared" si="52"/>
        <v/>
      </c>
      <c r="BE54" s="137" t="str">
        <f t="shared" si="53"/>
        <v/>
      </c>
      <c r="BF54" s="137" t="str">
        <f t="shared" si="54"/>
        <v/>
      </c>
      <c r="BG54" s="137" t="str">
        <f t="shared" si="55"/>
        <v/>
      </c>
      <c r="BH54" s="138">
        <f t="shared" si="56"/>
        <v>0</v>
      </c>
      <c r="BI54" s="138">
        <f t="shared" si="57"/>
        <v>0</v>
      </c>
      <c r="BJ54" s="138">
        <f t="shared" si="58"/>
        <v>0</v>
      </c>
      <c r="BK54" s="137">
        <f t="shared" si="59"/>
        <v>0</v>
      </c>
      <c r="BL54" s="134">
        <f t="shared" si="60"/>
        <v>0</v>
      </c>
      <c r="BM54" s="133" t="str">
        <f t="shared" si="61"/>
        <v>N</v>
      </c>
      <c r="BN54" s="136">
        <f t="shared" si="62"/>
        <v>1</v>
      </c>
      <c r="BO54" s="135"/>
      <c r="BR54" s="134"/>
      <c r="CU54" s="132"/>
      <c r="CV54" s="132"/>
      <c r="CW54" s="132"/>
      <c r="CX54" s="132"/>
      <c r="CY54" s="132"/>
      <c r="CZ54" s="132"/>
      <c r="DA54" s="132"/>
      <c r="DB54" s="132"/>
      <c r="DC54" s="132"/>
      <c r="DD54" s="132"/>
      <c r="DE54" s="132"/>
      <c r="DF54" s="132"/>
      <c r="DG54" s="132"/>
      <c r="DH54" s="132"/>
      <c r="DI54" s="132"/>
      <c r="DJ54" s="132"/>
      <c r="DK54" s="132"/>
      <c r="DL54" s="132"/>
      <c r="DM54" s="132"/>
      <c r="DN54" s="132"/>
      <c r="DO54" s="132"/>
      <c r="DP54" s="132"/>
      <c r="DQ54" s="132"/>
      <c r="DR54" s="132"/>
      <c r="DS54" s="132"/>
      <c r="DT54" s="132"/>
      <c r="DU54" s="132"/>
      <c r="DV54" s="132"/>
      <c r="DW54" s="132"/>
      <c r="DX54" s="132"/>
      <c r="DY54" s="132"/>
      <c r="DZ54" s="132"/>
      <c r="EA54" s="132"/>
      <c r="EB54" s="132"/>
    </row>
    <row r="55" spans="1:132" s="43" customFormat="1" ht="21" customHeight="1" x14ac:dyDescent="0.25">
      <c r="A55" s="154">
        <v>43</v>
      </c>
      <c r="B55" s="162"/>
      <c r="C55" s="161"/>
      <c r="D55" s="161"/>
      <c r="E55" s="160"/>
      <c r="F55" s="152"/>
      <c r="G55" s="151" t="str">
        <f t="shared" si="63"/>
        <v/>
      </c>
      <c r="H55" s="159" t="str">
        <f t="shared" si="64"/>
        <v/>
      </c>
      <c r="I55" s="149" t="str">
        <f t="shared" si="39"/>
        <v/>
      </c>
      <c r="J55" s="148" t="str">
        <f t="shared" si="40"/>
        <v/>
      </c>
      <c r="K55" s="148" t="str">
        <f t="shared" si="41"/>
        <v/>
      </c>
      <c r="L55" s="148" t="str">
        <f t="shared" si="42"/>
        <v/>
      </c>
      <c r="M55" s="109"/>
      <c r="N55" s="158"/>
      <c r="O55" s="158"/>
      <c r="P55" s="110"/>
      <c r="Q55" s="157"/>
      <c r="R55" s="156"/>
      <c r="S55" s="156"/>
      <c r="T55" s="155"/>
      <c r="U55" s="143" t="str">
        <f t="shared" si="43"/>
        <v/>
      </c>
      <c r="V55" s="142"/>
      <c r="W55" s="140">
        <f t="shared" si="44"/>
        <v>0</v>
      </c>
      <c r="X55" s="141"/>
      <c r="Y55" s="141"/>
      <c r="Z55" s="141"/>
      <c r="AA55" s="141"/>
      <c r="AB55" s="141"/>
      <c r="AC55" s="141"/>
      <c r="AD55" s="141"/>
      <c r="AE55" s="141" t="str">
        <f>IF(U55="","",SUM($U$13:U55))</f>
        <v/>
      </c>
      <c r="AF55" s="140" t="str">
        <f t="shared" si="45"/>
        <v/>
      </c>
      <c r="AG55" s="141" t="str">
        <f t="shared" si="46"/>
        <v/>
      </c>
      <c r="AH55" s="137"/>
      <c r="AI55" s="137"/>
      <c r="AJ55" s="137"/>
      <c r="AK55" s="137"/>
      <c r="AL55" s="138" t="str">
        <f t="shared" si="47"/>
        <v/>
      </c>
      <c r="AM55" s="138" t="str">
        <f t="shared" si="48"/>
        <v/>
      </c>
      <c r="AN55" s="137"/>
      <c r="AO55" s="137"/>
      <c r="AP55" s="140">
        <v>43</v>
      </c>
      <c r="AQ55" s="135"/>
      <c r="AR55" s="135"/>
      <c r="AS55" s="139" t="str">
        <f>IF(U53="","",IF(BB56=1,"STOP",IF(AX55="","",IF(SUM($AX$13:AX55&gt;$F$8),"JOB DONE",IF(BB56=1,"STOP","")))))</f>
        <v/>
      </c>
      <c r="AT55" s="138">
        <f t="shared" si="65"/>
        <v>0</v>
      </c>
      <c r="AU55" s="137">
        <f t="shared" si="66"/>
        <v>0</v>
      </c>
      <c r="AV55" s="134">
        <f t="shared" si="67"/>
        <v>0</v>
      </c>
      <c r="AW55" s="134">
        <f t="shared" si="49"/>
        <v>0</v>
      </c>
      <c r="AX55" s="134" t="str">
        <f>IF(U55="","",SUM($AW$13:AW55))</f>
        <v/>
      </c>
      <c r="AY55" s="136">
        <f t="shared" si="69"/>
        <v>43</v>
      </c>
      <c r="AZ55" s="136">
        <f t="shared" si="68"/>
        <v>43</v>
      </c>
      <c r="BA55" s="43">
        <f t="shared" si="50"/>
        <v>0</v>
      </c>
      <c r="BB55" s="43" t="str">
        <f t="shared" si="70"/>
        <v/>
      </c>
      <c r="BC55" s="43" t="str">
        <f t="shared" si="51"/>
        <v/>
      </c>
      <c r="BD55" s="137" t="str">
        <f t="shared" si="52"/>
        <v/>
      </c>
      <c r="BE55" s="137" t="str">
        <f t="shared" si="53"/>
        <v/>
      </c>
      <c r="BF55" s="137" t="str">
        <f t="shared" si="54"/>
        <v/>
      </c>
      <c r="BG55" s="137" t="str">
        <f t="shared" si="55"/>
        <v/>
      </c>
      <c r="BH55" s="138">
        <f t="shared" si="56"/>
        <v>0</v>
      </c>
      <c r="BI55" s="138">
        <f t="shared" si="57"/>
        <v>0</v>
      </c>
      <c r="BJ55" s="138">
        <f t="shared" si="58"/>
        <v>0</v>
      </c>
      <c r="BK55" s="137">
        <f t="shared" si="59"/>
        <v>0</v>
      </c>
      <c r="BL55" s="134">
        <f t="shared" si="60"/>
        <v>0</v>
      </c>
      <c r="BM55" s="133" t="str">
        <f t="shared" si="61"/>
        <v>N</v>
      </c>
      <c r="BN55" s="136">
        <f t="shared" si="62"/>
        <v>1</v>
      </c>
      <c r="BO55" s="135"/>
      <c r="BR55" s="134"/>
      <c r="CU55" s="132"/>
      <c r="CV55" s="132"/>
      <c r="CW55" s="132"/>
      <c r="CX55" s="132"/>
      <c r="CY55" s="132"/>
      <c r="CZ55" s="132"/>
      <c r="DA55" s="132"/>
      <c r="DB55" s="132"/>
      <c r="DC55" s="132"/>
      <c r="DD55" s="132"/>
      <c r="DE55" s="132"/>
      <c r="DF55" s="132"/>
      <c r="DG55" s="132"/>
      <c r="DH55" s="132"/>
      <c r="DI55" s="132"/>
      <c r="DJ55" s="132"/>
      <c r="DK55" s="132"/>
      <c r="DL55" s="132"/>
      <c r="DM55" s="132"/>
      <c r="DN55" s="132"/>
      <c r="DO55" s="132"/>
      <c r="DP55" s="132"/>
      <c r="DQ55" s="132"/>
      <c r="DR55" s="132"/>
      <c r="DS55" s="132"/>
      <c r="DT55" s="132"/>
      <c r="DU55" s="132"/>
      <c r="DV55" s="132"/>
      <c r="DW55" s="132"/>
      <c r="DX55" s="132"/>
      <c r="DY55" s="132"/>
      <c r="DZ55" s="132"/>
      <c r="EA55" s="132"/>
      <c r="EB55" s="132"/>
    </row>
    <row r="56" spans="1:132" s="43" customFormat="1" ht="21" customHeight="1" x14ac:dyDescent="0.25">
      <c r="A56" s="154">
        <v>44</v>
      </c>
      <c r="B56" s="162"/>
      <c r="C56" s="161"/>
      <c r="D56" s="161"/>
      <c r="E56" s="160"/>
      <c r="F56" s="152"/>
      <c r="G56" s="151" t="str">
        <f t="shared" si="63"/>
        <v/>
      </c>
      <c r="H56" s="159" t="str">
        <f t="shared" si="64"/>
        <v/>
      </c>
      <c r="I56" s="149" t="str">
        <f t="shared" si="39"/>
        <v/>
      </c>
      <c r="J56" s="148" t="str">
        <f t="shared" si="40"/>
        <v/>
      </c>
      <c r="K56" s="148" t="str">
        <f t="shared" si="41"/>
        <v/>
      </c>
      <c r="L56" s="148" t="str">
        <f t="shared" si="42"/>
        <v/>
      </c>
      <c r="M56" s="109"/>
      <c r="N56" s="158"/>
      <c r="O56" s="158"/>
      <c r="P56" s="110"/>
      <c r="Q56" s="157"/>
      <c r="R56" s="156"/>
      <c r="S56" s="156"/>
      <c r="T56" s="155"/>
      <c r="U56" s="143" t="str">
        <f t="shared" si="43"/>
        <v/>
      </c>
      <c r="V56" s="142"/>
      <c r="W56" s="140">
        <f t="shared" si="44"/>
        <v>0</v>
      </c>
      <c r="X56" s="141"/>
      <c r="Y56" s="141"/>
      <c r="Z56" s="141"/>
      <c r="AA56" s="141"/>
      <c r="AB56" s="141"/>
      <c r="AC56" s="141"/>
      <c r="AD56" s="141"/>
      <c r="AE56" s="141" t="str">
        <f>IF(U56="","",SUM($U$13:U56))</f>
        <v/>
      </c>
      <c r="AF56" s="140" t="str">
        <f t="shared" si="45"/>
        <v/>
      </c>
      <c r="AG56" s="141" t="str">
        <f t="shared" si="46"/>
        <v/>
      </c>
      <c r="AH56" s="137"/>
      <c r="AI56" s="137"/>
      <c r="AJ56" s="137"/>
      <c r="AK56" s="137"/>
      <c r="AL56" s="138" t="str">
        <f t="shared" si="47"/>
        <v/>
      </c>
      <c r="AM56" s="138" t="str">
        <f t="shared" si="48"/>
        <v/>
      </c>
      <c r="AN56" s="137"/>
      <c r="AO56" s="137"/>
      <c r="AP56" s="140">
        <v>44</v>
      </c>
      <c r="AQ56" s="135"/>
      <c r="AR56" s="135"/>
      <c r="AS56" s="139" t="str">
        <f>IF(U54="","",IF(BB57=1,"STOP",IF(AX56="","",IF(SUM($AX$13:AX56&gt;$F$8),"JOB DONE",IF(BB57=1,"STOP","")))))</f>
        <v/>
      </c>
      <c r="AT56" s="138">
        <f t="shared" si="65"/>
        <v>0</v>
      </c>
      <c r="AU56" s="137">
        <f t="shared" si="66"/>
        <v>0</v>
      </c>
      <c r="AV56" s="134">
        <f t="shared" si="67"/>
        <v>0</v>
      </c>
      <c r="AW56" s="134">
        <f t="shared" si="49"/>
        <v>0</v>
      </c>
      <c r="AX56" s="134" t="str">
        <f>IF(U56="","",SUM($AW$13:AW56))</f>
        <v/>
      </c>
      <c r="AY56" s="136">
        <f t="shared" si="69"/>
        <v>44</v>
      </c>
      <c r="AZ56" s="136">
        <f t="shared" si="68"/>
        <v>44</v>
      </c>
      <c r="BA56" s="43">
        <f t="shared" si="50"/>
        <v>0</v>
      </c>
      <c r="BB56" s="43" t="str">
        <f t="shared" si="70"/>
        <v/>
      </c>
      <c r="BC56" s="43" t="str">
        <f t="shared" si="51"/>
        <v/>
      </c>
      <c r="BD56" s="137" t="str">
        <f t="shared" si="52"/>
        <v/>
      </c>
      <c r="BE56" s="137" t="str">
        <f t="shared" si="53"/>
        <v/>
      </c>
      <c r="BF56" s="137" t="str">
        <f t="shared" si="54"/>
        <v/>
      </c>
      <c r="BG56" s="137" t="str">
        <f t="shared" si="55"/>
        <v/>
      </c>
      <c r="BH56" s="138">
        <f t="shared" si="56"/>
        <v>0</v>
      </c>
      <c r="BI56" s="138">
        <f t="shared" si="57"/>
        <v>0</v>
      </c>
      <c r="BJ56" s="138">
        <f t="shared" si="58"/>
        <v>0</v>
      </c>
      <c r="BK56" s="137">
        <f t="shared" si="59"/>
        <v>0</v>
      </c>
      <c r="BL56" s="134">
        <f t="shared" si="60"/>
        <v>0</v>
      </c>
      <c r="BM56" s="133" t="str">
        <f t="shared" si="61"/>
        <v>N</v>
      </c>
      <c r="BN56" s="136">
        <f t="shared" si="62"/>
        <v>1</v>
      </c>
      <c r="BO56" s="135"/>
      <c r="BR56" s="134"/>
      <c r="CU56" s="132"/>
      <c r="CV56" s="132"/>
      <c r="CW56" s="132"/>
      <c r="CX56" s="132"/>
      <c r="CY56" s="132"/>
      <c r="CZ56" s="132"/>
      <c r="DA56" s="132"/>
      <c r="DB56" s="132"/>
      <c r="DC56" s="132"/>
      <c r="DD56" s="132"/>
      <c r="DE56" s="132"/>
      <c r="DF56" s="132"/>
      <c r="DG56" s="132"/>
      <c r="DH56" s="132"/>
      <c r="DI56" s="132"/>
      <c r="DJ56" s="132"/>
      <c r="DK56" s="132"/>
      <c r="DL56" s="132"/>
      <c r="DM56" s="132"/>
      <c r="DN56" s="132"/>
      <c r="DO56" s="132"/>
      <c r="DP56" s="132"/>
      <c r="DQ56" s="132"/>
      <c r="DR56" s="132"/>
      <c r="DS56" s="132"/>
      <c r="DT56" s="132"/>
      <c r="DU56" s="132"/>
      <c r="DV56" s="132"/>
      <c r="DW56" s="132"/>
      <c r="DX56" s="132"/>
      <c r="DY56" s="132"/>
      <c r="DZ56" s="132"/>
      <c r="EA56" s="132"/>
      <c r="EB56" s="132"/>
    </row>
    <row r="57" spans="1:132" s="43" customFormat="1" ht="21" customHeight="1" x14ac:dyDescent="0.25">
      <c r="A57" s="154">
        <v>45</v>
      </c>
      <c r="B57" s="162"/>
      <c r="C57" s="161"/>
      <c r="D57" s="161"/>
      <c r="E57" s="160"/>
      <c r="F57" s="152"/>
      <c r="G57" s="151" t="str">
        <f t="shared" si="63"/>
        <v/>
      </c>
      <c r="H57" s="159" t="str">
        <f t="shared" si="64"/>
        <v/>
      </c>
      <c r="I57" s="149" t="str">
        <f t="shared" si="39"/>
        <v/>
      </c>
      <c r="J57" s="148" t="str">
        <f t="shared" si="40"/>
        <v/>
      </c>
      <c r="K57" s="148" t="str">
        <f t="shared" si="41"/>
        <v/>
      </c>
      <c r="L57" s="148" t="str">
        <f t="shared" si="42"/>
        <v/>
      </c>
      <c r="M57" s="109"/>
      <c r="N57" s="158"/>
      <c r="O57" s="158"/>
      <c r="P57" s="110"/>
      <c r="Q57" s="157"/>
      <c r="R57" s="156"/>
      <c r="S57" s="156"/>
      <c r="T57" s="155"/>
      <c r="U57" s="143" t="str">
        <f t="shared" si="43"/>
        <v/>
      </c>
      <c r="V57" s="142"/>
      <c r="W57" s="140">
        <f t="shared" si="44"/>
        <v>0</v>
      </c>
      <c r="X57" s="141"/>
      <c r="Y57" s="141"/>
      <c r="Z57" s="141"/>
      <c r="AA57" s="141"/>
      <c r="AB57" s="141"/>
      <c r="AC57" s="141"/>
      <c r="AD57" s="141"/>
      <c r="AE57" s="141" t="str">
        <f>IF(U57="","",SUM($U$13:U57))</f>
        <v/>
      </c>
      <c r="AF57" s="140" t="str">
        <f t="shared" si="45"/>
        <v/>
      </c>
      <c r="AG57" s="141" t="str">
        <f t="shared" si="46"/>
        <v/>
      </c>
      <c r="AH57" s="137"/>
      <c r="AI57" s="137"/>
      <c r="AJ57" s="137"/>
      <c r="AK57" s="137"/>
      <c r="AL57" s="138" t="str">
        <f t="shared" si="47"/>
        <v/>
      </c>
      <c r="AM57" s="138" t="str">
        <f t="shared" si="48"/>
        <v/>
      </c>
      <c r="AN57" s="137"/>
      <c r="AO57" s="137"/>
      <c r="AP57" s="140">
        <v>45</v>
      </c>
      <c r="AQ57" s="135"/>
      <c r="AR57" s="135"/>
      <c r="AS57" s="139" t="str">
        <f>IF(U55="","",IF(BB58=1,"STOP",IF(AX57="","",IF(SUM($AX$13:AX57&gt;$F$8),"JOB DONE",IF(BB58=1,"STOP","")))))</f>
        <v/>
      </c>
      <c r="AT57" s="138">
        <f t="shared" si="65"/>
        <v>0</v>
      </c>
      <c r="AU57" s="137">
        <f t="shared" si="66"/>
        <v>0</v>
      </c>
      <c r="AV57" s="134">
        <f t="shared" si="67"/>
        <v>0</v>
      </c>
      <c r="AW57" s="134">
        <f t="shared" si="49"/>
        <v>0</v>
      </c>
      <c r="AX57" s="134" t="str">
        <f>IF(U57="","",SUM($AW$13:AW57))</f>
        <v/>
      </c>
      <c r="AY57" s="136">
        <f t="shared" si="69"/>
        <v>45</v>
      </c>
      <c r="AZ57" s="136">
        <f t="shared" si="68"/>
        <v>45</v>
      </c>
      <c r="BA57" s="43">
        <f t="shared" si="50"/>
        <v>0</v>
      </c>
      <c r="BB57" s="43" t="str">
        <f t="shared" si="70"/>
        <v/>
      </c>
      <c r="BC57" s="43" t="str">
        <f t="shared" si="51"/>
        <v/>
      </c>
      <c r="BD57" s="137" t="str">
        <f t="shared" si="52"/>
        <v/>
      </c>
      <c r="BE57" s="137" t="str">
        <f t="shared" si="53"/>
        <v/>
      </c>
      <c r="BF57" s="137" t="str">
        <f t="shared" si="54"/>
        <v/>
      </c>
      <c r="BG57" s="137" t="str">
        <f t="shared" si="55"/>
        <v/>
      </c>
      <c r="BH57" s="138">
        <f t="shared" si="56"/>
        <v>0</v>
      </c>
      <c r="BI57" s="138">
        <f t="shared" si="57"/>
        <v>0</v>
      </c>
      <c r="BJ57" s="138">
        <f t="shared" si="58"/>
        <v>0</v>
      </c>
      <c r="BK57" s="137">
        <f t="shared" si="59"/>
        <v>0</v>
      </c>
      <c r="BL57" s="134">
        <f t="shared" si="60"/>
        <v>0</v>
      </c>
      <c r="BM57" s="133" t="str">
        <f t="shared" si="61"/>
        <v>N</v>
      </c>
      <c r="BN57" s="136">
        <f t="shared" si="62"/>
        <v>1</v>
      </c>
      <c r="BO57" s="135"/>
      <c r="BR57" s="134"/>
      <c r="CU57" s="132"/>
      <c r="CV57" s="132"/>
      <c r="CW57" s="132"/>
      <c r="CX57" s="132"/>
      <c r="CY57" s="132"/>
      <c r="CZ57" s="132"/>
      <c r="DA57" s="132"/>
      <c r="DB57" s="132"/>
      <c r="DC57" s="132"/>
      <c r="DD57" s="132"/>
      <c r="DE57" s="132"/>
      <c r="DF57" s="132"/>
      <c r="DG57" s="132"/>
      <c r="DH57" s="132"/>
      <c r="DI57" s="132"/>
      <c r="DJ57" s="132"/>
      <c r="DK57" s="132"/>
      <c r="DL57" s="132"/>
      <c r="DM57" s="132"/>
      <c r="DN57" s="132"/>
      <c r="DO57" s="132"/>
      <c r="DP57" s="132"/>
      <c r="DQ57" s="132"/>
      <c r="DR57" s="132"/>
      <c r="DS57" s="132"/>
      <c r="DT57" s="132"/>
      <c r="DU57" s="132"/>
      <c r="DV57" s="132"/>
      <c r="DW57" s="132"/>
      <c r="DX57" s="132"/>
      <c r="DY57" s="132"/>
      <c r="DZ57" s="132"/>
      <c r="EA57" s="132"/>
      <c r="EB57" s="132"/>
    </row>
    <row r="58" spans="1:132" s="43" customFormat="1" ht="21" customHeight="1" x14ac:dyDescent="0.25">
      <c r="A58" s="154">
        <v>46</v>
      </c>
      <c r="B58" s="162"/>
      <c r="C58" s="161"/>
      <c r="D58" s="161"/>
      <c r="E58" s="160"/>
      <c r="F58" s="152"/>
      <c r="G58" s="151" t="str">
        <f t="shared" si="63"/>
        <v/>
      </c>
      <c r="H58" s="159" t="str">
        <f t="shared" si="64"/>
        <v/>
      </c>
      <c r="I58" s="149" t="str">
        <f t="shared" si="39"/>
        <v/>
      </c>
      <c r="J58" s="148" t="str">
        <f t="shared" si="40"/>
        <v/>
      </c>
      <c r="K58" s="148" t="str">
        <f t="shared" si="41"/>
        <v/>
      </c>
      <c r="L58" s="148" t="str">
        <f t="shared" si="42"/>
        <v/>
      </c>
      <c r="M58" s="109"/>
      <c r="N58" s="158"/>
      <c r="O58" s="158"/>
      <c r="P58" s="110"/>
      <c r="Q58" s="157"/>
      <c r="R58" s="156"/>
      <c r="S58" s="156"/>
      <c r="T58" s="155"/>
      <c r="U58" s="143" t="str">
        <f t="shared" si="43"/>
        <v/>
      </c>
      <c r="V58" s="142"/>
      <c r="W58" s="140">
        <f t="shared" si="44"/>
        <v>0</v>
      </c>
      <c r="X58" s="141"/>
      <c r="Y58" s="141"/>
      <c r="Z58" s="141"/>
      <c r="AA58" s="141"/>
      <c r="AB58" s="141"/>
      <c r="AC58" s="141"/>
      <c r="AD58" s="141"/>
      <c r="AE58" s="141" t="str">
        <f>IF(U58="","",SUM($U$13:U58))</f>
        <v/>
      </c>
      <c r="AF58" s="140" t="str">
        <f t="shared" si="45"/>
        <v/>
      </c>
      <c r="AG58" s="141" t="str">
        <f t="shared" si="46"/>
        <v/>
      </c>
      <c r="AH58" s="137"/>
      <c r="AI58" s="137"/>
      <c r="AJ58" s="137"/>
      <c r="AK58" s="137"/>
      <c r="AL58" s="138" t="str">
        <f t="shared" si="47"/>
        <v/>
      </c>
      <c r="AM58" s="138" t="str">
        <f t="shared" si="48"/>
        <v/>
      </c>
      <c r="AN58" s="137"/>
      <c r="AO58" s="137"/>
      <c r="AP58" s="140">
        <v>46</v>
      </c>
      <c r="AQ58" s="135"/>
      <c r="AR58" s="135"/>
      <c r="AS58" s="139" t="str">
        <f>IF(U56="","",IF(BB59=1,"STOP",IF(AX58="","",IF(SUM($AX$13:AX58&gt;$F$8),"JOB DONE",IF(BB59=1,"STOP","")))))</f>
        <v/>
      </c>
      <c r="AT58" s="138">
        <f t="shared" si="65"/>
        <v>0</v>
      </c>
      <c r="AU58" s="137">
        <f t="shared" si="66"/>
        <v>0</v>
      </c>
      <c r="AV58" s="134">
        <f t="shared" si="67"/>
        <v>0</v>
      </c>
      <c r="AW58" s="134">
        <f t="shared" si="49"/>
        <v>0</v>
      </c>
      <c r="AX58" s="134" t="str">
        <f>IF(U58="","",SUM($AW$13:AW58))</f>
        <v/>
      </c>
      <c r="AY58" s="136">
        <f t="shared" si="69"/>
        <v>46</v>
      </c>
      <c r="AZ58" s="136">
        <f t="shared" si="68"/>
        <v>46</v>
      </c>
      <c r="BA58" s="43">
        <f t="shared" si="50"/>
        <v>0</v>
      </c>
      <c r="BB58" s="43" t="str">
        <f t="shared" si="70"/>
        <v/>
      </c>
      <c r="BC58" s="43" t="str">
        <f t="shared" si="51"/>
        <v/>
      </c>
      <c r="BD58" s="137" t="str">
        <f t="shared" si="52"/>
        <v/>
      </c>
      <c r="BE58" s="137" t="str">
        <f t="shared" si="53"/>
        <v/>
      </c>
      <c r="BF58" s="137" t="str">
        <f t="shared" si="54"/>
        <v/>
      </c>
      <c r="BG58" s="137" t="str">
        <f t="shared" si="55"/>
        <v/>
      </c>
      <c r="BH58" s="138">
        <f t="shared" si="56"/>
        <v>0</v>
      </c>
      <c r="BI58" s="138">
        <f t="shared" si="57"/>
        <v>0</v>
      </c>
      <c r="BJ58" s="138">
        <f t="shared" si="58"/>
        <v>0</v>
      </c>
      <c r="BK58" s="137">
        <f t="shared" si="59"/>
        <v>0</v>
      </c>
      <c r="BL58" s="134">
        <f t="shared" si="60"/>
        <v>0</v>
      </c>
      <c r="BM58" s="133" t="str">
        <f t="shared" si="61"/>
        <v>N</v>
      </c>
      <c r="BN58" s="136">
        <f t="shared" si="62"/>
        <v>1</v>
      </c>
      <c r="BO58" s="135"/>
      <c r="BR58" s="134"/>
      <c r="CU58" s="132"/>
      <c r="CV58" s="132"/>
      <c r="CW58" s="132"/>
      <c r="CX58" s="132"/>
      <c r="CY58" s="132"/>
      <c r="CZ58" s="132"/>
      <c r="DA58" s="132"/>
      <c r="DB58" s="132"/>
      <c r="DC58" s="132"/>
      <c r="DD58" s="132"/>
      <c r="DE58" s="132"/>
      <c r="DF58" s="132"/>
      <c r="DG58" s="132"/>
      <c r="DH58" s="132"/>
      <c r="DI58" s="132"/>
      <c r="DJ58" s="132"/>
      <c r="DK58" s="132"/>
      <c r="DL58" s="132"/>
      <c r="DM58" s="132"/>
      <c r="DN58" s="132"/>
      <c r="DO58" s="132"/>
      <c r="DP58" s="132"/>
      <c r="DQ58" s="132"/>
      <c r="DR58" s="132"/>
      <c r="DS58" s="132"/>
      <c r="DT58" s="132"/>
      <c r="DU58" s="132"/>
      <c r="DV58" s="132"/>
      <c r="DW58" s="132"/>
      <c r="DX58" s="132"/>
      <c r="DY58" s="132"/>
      <c r="DZ58" s="132"/>
      <c r="EA58" s="132"/>
      <c r="EB58" s="132"/>
    </row>
    <row r="59" spans="1:132" s="43" customFormat="1" ht="21" customHeight="1" x14ac:dyDescent="0.25">
      <c r="A59" s="154">
        <v>47</v>
      </c>
      <c r="B59" s="162"/>
      <c r="C59" s="161"/>
      <c r="D59" s="161"/>
      <c r="E59" s="160"/>
      <c r="F59" s="152"/>
      <c r="G59" s="151" t="str">
        <f t="shared" si="63"/>
        <v/>
      </c>
      <c r="H59" s="159" t="str">
        <f t="shared" si="64"/>
        <v/>
      </c>
      <c r="I59" s="149" t="str">
        <f t="shared" si="39"/>
        <v/>
      </c>
      <c r="J59" s="148" t="str">
        <f t="shared" si="40"/>
        <v/>
      </c>
      <c r="K59" s="148" t="str">
        <f t="shared" si="41"/>
        <v/>
      </c>
      <c r="L59" s="148" t="str">
        <f t="shared" si="42"/>
        <v/>
      </c>
      <c r="M59" s="109"/>
      <c r="N59" s="158"/>
      <c r="O59" s="158"/>
      <c r="P59" s="110"/>
      <c r="Q59" s="157"/>
      <c r="R59" s="156"/>
      <c r="S59" s="156"/>
      <c r="T59" s="155"/>
      <c r="U59" s="143" t="str">
        <f t="shared" si="43"/>
        <v/>
      </c>
      <c r="V59" s="142"/>
      <c r="W59" s="140">
        <f t="shared" si="44"/>
        <v>0</v>
      </c>
      <c r="X59" s="141"/>
      <c r="Y59" s="141"/>
      <c r="Z59" s="141"/>
      <c r="AA59" s="141"/>
      <c r="AB59" s="141"/>
      <c r="AC59" s="141"/>
      <c r="AD59" s="141"/>
      <c r="AE59" s="141" t="str">
        <f>IF(U59="","",SUM($U$13:U59))</f>
        <v/>
      </c>
      <c r="AF59" s="140" t="str">
        <f t="shared" si="45"/>
        <v/>
      </c>
      <c r="AG59" s="141" t="str">
        <f t="shared" si="46"/>
        <v/>
      </c>
      <c r="AH59" s="137"/>
      <c r="AI59" s="137"/>
      <c r="AJ59" s="137"/>
      <c r="AK59" s="137"/>
      <c r="AL59" s="138" t="str">
        <f t="shared" si="47"/>
        <v/>
      </c>
      <c r="AM59" s="138" t="str">
        <f t="shared" si="48"/>
        <v/>
      </c>
      <c r="AN59" s="137"/>
      <c r="AO59" s="137"/>
      <c r="AP59" s="140">
        <v>47</v>
      </c>
      <c r="AQ59" s="135"/>
      <c r="AR59" s="135"/>
      <c r="AS59" s="139" t="str">
        <f>IF(U57="","",IF(BB60=1,"STOP",IF(AX59="","",IF(SUM($AX$13:AX59&gt;$F$8),"JOB DONE",IF(BB60=1,"STOP","")))))</f>
        <v/>
      </c>
      <c r="AT59" s="138">
        <f t="shared" si="65"/>
        <v>0</v>
      </c>
      <c r="AU59" s="137">
        <f t="shared" si="66"/>
        <v>0</v>
      </c>
      <c r="AV59" s="134">
        <f t="shared" si="67"/>
        <v>0</v>
      </c>
      <c r="AW59" s="134">
        <f t="shared" si="49"/>
        <v>0</v>
      </c>
      <c r="AX59" s="134" t="str">
        <f>IF(U59="","",SUM($AW$13:AW59))</f>
        <v/>
      </c>
      <c r="AY59" s="136">
        <f t="shared" si="69"/>
        <v>47</v>
      </c>
      <c r="AZ59" s="136">
        <f t="shared" si="68"/>
        <v>47</v>
      </c>
      <c r="BA59" s="43">
        <f t="shared" si="50"/>
        <v>0</v>
      </c>
      <c r="BB59" s="43" t="str">
        <f t="shared" si="70"/>
        <v/>
      </c>
      <c r="BC59" s="43" t="str">
        <f t="shared" si="51"/>
        <v/>
      </c>
      <c r="BD59" s="137" t="str">
        <f t="shared" si="52"/>
        <v/>
      </c>
      <c r="BE59" s="137" t="str">
        <f t="shared" si="53"/>
        <v/>
      </c>
      <c r="BF59" s="137" t="str">
        <f t="shared" si="54"/>
        <v/>
      </c>
      <c r="BG59" s="137" t="str">
        <f t="shared" si="55"/>
        <v/>
      </c>
      <c r="BH59" s="138">
        <f t="shared" si="56"/>
        <v>0</v>
      </c>
      <c r="BI59" s="138">
        <f t="shared" si="57"/>
        <v>0</v>
      </c>
      <c r="BJ59" s="138">
        <f t="shared" si="58"/>
        <v>0</v>
      </c>
      <c r="BK59" s="137">
        <f t="shared" si="59"/>
        <v>0</v>
      </c>
      <c r="BL59" s="134">
        <f t="shared" si="60"/>
        <v>0</v>
      </c>
      <c r="BM59" s="133" t="str">
        <f t="shared" si="61"/>
        <v>N</v>
      </c>
      <c r="BN59" s="136">
        <f t="shared" si="62"/>
        <v>1</v>
      </c>
      <c r="BO59" s="135"/>
      <c r="BR59" s="134"/>
      <c r="CU59" s="132"/>
      <c r="CV59" s="132"/>
      <c r="CW59" s="132"/>
      <c r="CX59" s="132"/>
      <c r="CY59" s="132"/>
      <c r="CZ59" s="132"/>
      <c r="DA59" s="132"/>
      <c r="DB59" s="132"/>
      <c r="DC59" s="132"/>
      <c r="DD59" s="132"/>
      <c r="DE59" s="132"/>
      <c r="DF59" s="132"/>
      <c r="DG59" s="132"/>
      <c r="DH59" s="132"/>
      <c r="DI59" s="132"/>
      <c r="DJ59" s="132"/>
      <c r="DK59" s="132"/>
      <c r="DL59" s="132"/>
      <c r="DM59" s="132"/>
      <c r="DN59" s="132"/>
      <c r="DO59" s="132"/>
      <c r="DP59" s="132"/>
      <c r="DQ59" s="132"/>
      <c r="DR59" s="132"/>
      <c r="DS59" s="132"/>
      <c r="DT59" s="132"/>
      <c r="DU59" s="132"/>
      <c r="DV59" s="132"/>
      <c r="DW59" s="132"/>
      <c r="DX59" s="132"/>
      <c r="DY59" s="132"/>
      <c r="DZ59" s="132"/>
      <c r="EA59" s="132"/>
      <c r="EB59" s="132"/>
    </row>
    <row r="60" spans="1:132" s="43" customFormat="1" ht="21" customHeight="1" x14ac:dyDescent="0.25">
      <c r="A60" s="154">
        <v>48</v>
      </c>
      <c r="B60" s="162"/>
      <c r="C60" s="161"/>
      <c r="D60" s="161"/>
      <c r="E60" s="160"/>
      <c r="F60" s="152"/>
      <c r="G60" s="151" t="str">
        <f t="shared" si="63"/>
        <v/>
      </c>
      <c r="H60" s="159" t="str">
        <f t="shared" si="64"/>
        <v/>
      </c>
      <c r="I60" s="149" t="str">
        <f t="shared" si="39"/>
        <v/>
      </c>
      <c r="J60" s="148" t="str">
        <f t="shared" si="40"/>
        <v/>
      </c>
      <c r="K60" s="148" t="str">
        <f t="shared" si="41"/>
        <v/>
      </c>
      <c r="L60" s="148" t="str">
        <f t="shared" si="42"/>
        <v/>
      </c>
      <c r="M60" s="109"/>
      <c r="N60" s="158"/>
      <c r="O60" s="158"/>
      <c r="P60" s="110"/>
      <c r="Q60" s="157"/>
      <c r="R60" s="156"/>
      <c r="S60" s="156"/>
      <c r="T60" s="155"/>
      <c r="U60" s="143" t="str">
        <f t="shared" si="43"/>
        <v/>
      </c>
      <c r="V60" s="142"/>
      <c r="W60" s="140">
        <f t="shared" si="44"/>
        <v>0</v>
      </c>
      <c r="X60" s="141"/>
      <c r="Y60" s="141"/>
      <c r="Z60" s="141"/>
      <c r="AA60" s="141"/>
      <c r="AB60" s="141"/>
      <c r="AC60" s="141"/>
      <c r="AD60" s="141"/>
      <c r="AE60" s="141" t="str">
        <f>IF(U60="","",SUM($U$13:U60))</f>
        <v/>
      </c>
      <c r="AF60" s="140" t="str">
        <f t="shared" si="45"/>
        <v/>
      </c>
      <c r="AG60" s="141" t="str">
        <f t="shared" si="46"/>
        <v/>
      </c>
      <c r="AH60" s="137"/>
      <c r="AI60" s="137"/>
      <c r="AJ60" s="137"/>
      <c r="AK60" s="137"/>
      <c r="AL60" s="138" t="str">
        <f t="shared" si="47"/>
        <v/>
      </c>
      <c r="AM60" s="138" t="str">
        <f t="shared" si="48"/>
        <v/>
      </c>
      <c r="AN60" s="137"/>
      <c r="AO60" s="137"/>
      <c r="AP60" s="140">
        <v>48</v>
      </c>
      <c r="AQ60" s="135"/>
      <c r="AR60" s="135"/>
      <c r="AS60" s="139" t="str">
        <f>IF(U58="","",IF(BB61=1,"STOP",IF(AX60="","",IF(SUM($AX$13:AX60&gt;$F$8),"JOB DONE",IF(BB61=1,"STOP","")))))</f>
        <v/>
      </c>
      <c r="AT60" s="138">
        <f t="shared" si="65"/>
        <v>0</v>
      </c>
      <c r="AU60" s="137">
        <f t="shared" si="66"/>
        <v>0</v>
      </c>
      <c r="AV60" s="134">
        <f t="shared" si="67"/>
        <v>0</v>
      </c>
      <c r="AW60" s="134">
        <f t="shared" si="49"/>
        <v>0</v>
      </c>
      <c r="AX60" s="134" t="str">
        <f>IF(U60="","",SUM($AW$13:AW60))</f>
        <v/>
      </c>
      <c r="AY60" s="136">
        <f t="shared" si="69"/>
        <v>48</v>
      </c>
      <c r="AZ60" s="136">
        <f t="shared" si="68"/>
        <v>48</v>
      </c>
      <c r="BA60" s="43">
        <f t="shared" si="50"/>
        <v>0</v>
      </c>
      <c r="BB60" s="43" t="str">
        <f t="shared" si="70"/>
        <v/>
      </c>
      <c r="BC60" s="43" t="str">
        <f t="shared" si="51"/>
        <v/>
      </c>
      <c r="BD60" s="137" t="str">
        <f t="shared" si="52"/>
        <v/>
      </c>
      <c r="BE60" s="137" t="str">
        <f t="shared" si="53"/>
        <v/>
      </c>
      <c r="BF60" s="137" t="str">
        <f t="shared" si="54"/>
        <v/>
      </c>
      <c r="BG60" s="137" t="str">
        <f t="shared" si="55"/>
        <v/>
      </c>
      <c r="BH60" s="138">
        <f t="shared" si="56"/>
        <v>0</v>
      </c>
      <c r="BI60" s="138">
        <f t="shared" si="57"/>
        <v>0</v>
      </c>
      <c r="BJ60" s="138">
        <f t="shared" si="58"/>
        <v>0</v>
      </c>
      <c r="BK60" s="137">
        <f t="shared" si="59"/>
        <v>0</v>
      </c>
      <c r="BL60" s="134">
        <f t="shared" si="60"/>
        <v>0</v>
      </c>
      <c r="BM60" s="133" t="str">
        <f t="shared" si="61"/>
        <v>N</v>
      </c>
      <c r="BN60" s="136">
        <f t="shared" si="62"/>
        <v>1</v>
      </c>
      <c r="BO60" s="135"/>
      <c r="BR60" s="134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</row>
    <row r="61" spans="1:132" s="43" customFormat="1" ht="21" customHeight="1" x14ac:dyDescent="0.25">
      <c r="A61" s="154">
        <v>49</v>
      </c>
      <c r="B61" s="162"/>
      <c r="C61" s="161"/>
      <c r="D61" s="161"/>
      <c r="E61" s="160"/>
      <c r="F61" s="152"/>
      <c r="G61" s="151" t="str">
        <f t="shared" si="63"/>
        <v/>
      </c>
      <c r="H61" s="159" t="str">
        <f t="shared" si="64"/>
        <v/>
      </c>
      <c r="I61" s="149" t="str">
        <f t="shared" si="39"/>
        <v/>
      </c>
      <c r="J61" s="148" t="str">
        <f t="shared" si="40"/>
        <v/>
      </c>
      <c r="K61" s="148" t="str">
        <f t="shared" si="41"/>
        <v/>
      </c>
      <c r="L61" s="148" t="str">
        <f t="shared" si="42"/>
        <v/>
      </c>
      <c r="M61" s="109"/>
      <c r="N61" s="158"/>
      <c r="O61" s="158"/>
      <c r="P61" s="110"/>
      <c r="Q61" s="157"/>
      <c r="R61" s="156"/>
      <c r="S61" s="156"/>
      <c r="T61" s="155"/>
      <c r="U61" s="143" t="str">
        <f t="shared" si="43"/>
        <v/>
      </c>
      <c r="V61" s="142"/>
      <c r="W61" s="140">
        <f t="shared" si="44"/>
        <v>0</v>
      </c>
      <c r="X61" s="141"/>
      <c r="Y61" s="141"/>
      <c r="Z61" s="141"/>
      <c r="AA61" s="141"/>
      <c r="AB61" s="141"/>
      <c r="AC61" s="141"/>
      <c r="AD61" s="141"/>
      <c r="AE61" s="141" t="str">
        <f>IF(U61="","",SUM($U$13:U61))</f>
        <v/>
      </c>
      <c r="AF61" s="140" t="str">
        <f t="shared" si="45"/>
        <v/>
      </c>
      <c r="AG61" s="141" t="str">
        <f t="shared" si="46"/>
        <v/>
      </c>
      <c r="AH61" s="137"/>
      <c r="AI61" s="137"/>
      <c r="AJ61" s="137"/>
      <c r="AK61" s="137"/>
      <c r="AL61" s="138" t="str">
        <f t="shared" si="47"/>
        <v/>
      </c>
      <c r="AM61" s="138" t="str">
        <f t="shared" si="48"/>
        <v/>
      </c>
      <c r="AN61" s="137"/>
      <c r="AO61" s="137"/>
      <c r="AP61" s="140">
        <v>49</v>
      </c>
      <c r="AQ61" s="135"/>
      <c r="AR61" s="135"/>
      <c r="AS61" s="139" t="str">
        <f>IF(U59="","",IF(BB62=1,"STOP",IF(AX61="","",IF(SUM($AX$13:AX61&gt;$F$8),"JOB DONE",IF(BB62=1,"STOP","")))))</f>
        <v/>
      </c>
      <c r="AT61" s="138">
        <f t="shared" si="65"/>
        <v>0</v>
      </c>
      <c r="AU61" s="137">
        <f t="shared" si="66"/>
        <v>0</v>
      </c>
      <c r="AV61" s="134">
        <f t="shared" si="67"/>
        <v>0</v>
      </c>
      <c r="AW61" s="134">
        <f t="shared" si="49"/>
        <v>0</v>
      </c>
      <c r="AX61" s="134" t="str">
        <f>IF(U61="","",SUM($AW$13:AW61))</f>
        <v/>
      </c>
      <c r="AY61" s="136">
        <f t="shared" si="69"/>
        <v>49</v>
      </c>
      <c r="AZ61" s="136">
        <f t="shared" si="68"/>
        <v>49</v>
      </c>
      <c r="BA61" s="43">
        <f t="shared" si="50"/>
        <v>0</v>
      </c>
      <c r="BB61" s="43" t="str">
        <f t="shared" si="70"/>
        <v/>
      </c>
      <c r="BC61" s="43" t="str">
        <f t="shared" si="51"/>
        <v/>
      </c>
      <c r="BD61" s="137" t="str">
        <f t="shared" si="52"/>
        <v/>
      </c>
      <c r="BE61" s="137" t="str">
        <f t="shared" si="53"/>
        <v/>
      </c>
      <c r="BF61" s="137" t="str">
        <f t="shared" si="54"/>
        <v/>
      </c>
      <c r="BG61" s="137" t="str">
        <f t="shared" si="55"/>
        <v/>
      </c>
      <c r="BH61" s="138">
        <f t="shared" si="56"/>
        <v>0</v>
      </c>
      <c r="BI61" s="138">
        <f t="shared" si="57"/>
        <v>0</v>
      </c>
      <c r="BJ61" s="138">
        <f t="shared" si="58"/>
        <v>0</v>
      </c>
      <c r="BK61" s="137">
        <f t="shared" si="59"/>
        <v>0</v>
      </c>
      <c r="BL61" s="134">
        <f t="shared" si="60"/>
        <v>0</v>
      </c>
      <c r="BM61" s="133" t="str">
        <f t="shared" si="61"/>
        <v>N</v>
      </c>
      <c r="BN61" s="136">
        <f t="shared" si="62"/>
        <v>1</v>
      </c>
      <c r="BO61" s="135"/>
      <c r="BR61" s="134"/>
      <c r="CU61" s="132"/>
      <c r="CV61" s="132"/>
      <c r="CW61" s="132"/>
      <c r="CX61" s="132"/>
      <c r="CY61" s="132"/>
      <c r="CZ61" s="132"/>
      <c r="DA61" s="132"/>
      <c r="DB61" s="132"/>
      <c r="DC61" s="132"/>
      <c r="DD61" s="132"/>
      <c r="DE61" s="132"/>
      <c r="DF61" s="132"/>
      <c r="DG61" s="132"/>
      <c r="DH61" s="132"/>
      <c r="DI61" s="132"/>
      <c r="DJ61" s="132"/>
      <c r="DK61" s="132"/>
      <c r="DL61" s="132"/>
      <c r="DM61" s="132"/>
      <c r="DN61" s="132"/>
      <c r="DO61" s="132"/>
      <c r="DP61" s="132"/>
      <c r="DQ61" s="132"/>
      <c r="DR61" s="132"/>
      <c r="DS61" s="132"/>
      <c r="DT61" s="132"/>
      <c r="DU61" s="132"/>
      <c r="DV61" s="132"/>
      <c r="DW61" s="132"/>
      <c r="DX61" s="132"/>
      <c r="DY61" s="132"/>
      <c r="DZ61" s="132"/>
      <c r="EA61" s="132"/>
      <c r="EB61" s="132"/>
    </row>
    <row r="62" spans="1:132" s="43" customFormat="1" ht="21" customHeight="1" x14ac:dyDescent="0.25">
      <c r="A62" s="154">
        <v>50</v>
      </c>
      <c r="B62" s="162"/>
      <c r="C62" s="161"/>
      <c r="D62" s="161"/>
      <c r="E62" s="160"/>
      <c r="F62" s="152"/>
      <c r="G62" s="151" t="str">
        <f t="shared" si="63"/>
        <v/>
      </c>
      <c r="H62" s="159" t="str">
        <f t="shared" si="64"/>
        <v/>
      </c>
      <c r="I62" s="149" t="str">
        <f t="shared" si="39"/>
        <v/>
      </c>
      <c r="J62" s="148" t="str">
        <f t="shared" si="40"/>
        <v/>
      </c>
      <c r="K62" s="148" t="str">
        <f t="shared" si="41"/>
        <v/>
      </c>
      <c r="L62" s="148" t="str">
        <f t="shared" si="42"/>
        <v/>
      </c>
      <c r="M62" s="109"/>
      <c r="N62" s="158"/>
      <c r="O62" s="158"/>
      <c r="P62" s="110"/>
      <c r="Q62" s="157"/>
      <c r="R62" s="156"/>
      <c r="S62" s="156"/>
      <c r="T62" s="155"/>
      <c r="U62" s="143" t="str">
        <f t="shared" si="43"/>
        <v/>
      </c>
      <c r="V62" s="142"/>
      <c r="W62" s="140">
        <f t="shared" si="44"/>
        <v>0</v>
      </c>
      <c r="X62" s="141"/>
      <c r="Y62" s="141"/>
      <c r="Z62" s="141"/>
      <c r="AA62" s="141"/>
      <c r="AB62" s="141"/>
      <c r="AC62" s="141"/>
      <c r="AD62" s="141"/>
      <c r="AE62" s="141" t="str">
        <f>IF(U62="","",SUM($U$13:U62))</f>
        <v/>
      </c>
      <c r="AF62" s="140" t="str">
        <f t="shared" si="45"/>
        <v/>
      </c>
      <c r="AG62" s="141" t="str">
        <f t="shared" si="46"/>
        <v/>
      </c>
      <c r="AH62" s="137"/>
      <c r="AI62" s="137"/>
      <c r="AJ62" s="137"/>
      <c r="AK62" s="137"/>
      <c r="AL62" s="138" t="str">
        <f t="shared" si="47"/>
        <v/>
      </c>
      <c r="AM62" s="138" t="str">
        <f t="shared" si="48"/>
        <v/>
      </c>
      <c r="AN62" s="137"/>
      <c r="AO62" s="137"/>
      <c r="AP62" s="140">
        <v>50</v>
      </c>
      <c r="AQ62" s="135"/>
      <c r="AR62" s="135"/>
      <c r="AS62" s="139" t="str">
        <f>IF(U60="","",IF(BB63=1,"STOP",IF(AX62="","",IF(SUM($AX$13:AX62&gt;$F$8),"JOB DONE",IF(BB63=1,"STOP","")))))</f>
        <v/>
      </c>
      <c r="AT62" s="138">
        <f t="shared" si="65"/>
        <v>0</v>
      </c>
      <c r="AU62" s="137">
        <f t="shared" si="66"/>
        <v>0</v>
      </c>
      <c r="AV62" s="134">
        <f t="shared" si="67"/>
        <v>0</v>
      </c>
      <c r="AW62" s="134">
        <f t="shared" si="49"/>
        <v>0</v>
      </c>
      <c r="AX62" s="134" t="str">
        <f>IF(U62="","",SUM($AW$13:AW62))</f>
        <v/>
      </c>
      <c r="AY62" s="136">
        <f t="shared" si="69"/>
        <v>50</v>
      </c>
      <c r="AZ62" s="136">
        <f t="shared" si="68"/>
        <v>50</v>
      </c>
      <c r="BA62" s="43">
        <f t="shared" si="50"/>
        <v>0</v>
      </c>
      <c r="BB62" s="43" t="str">
        <f t="shared" si="70"/>
        <v/>
      </c>
      <c r="BC62" s="43" t="str">
        <f t="shared" si="51"/>
        <v/>
      </c>
      <c r="BD62" s="137" t="str">
        <f t="shared" si="52"/>
        <v/>
      </c>
      <c r="BE62" s="137" t="str">
        <f t="shared" si="53"/>
        <v/>
      </c>
      <c r="BF62" s="137" t="str">
        <f t="shared" si="54"/>
        <v/>
      </c>
      <c r="BG62" s="137" t="str">
        <f t="shared" si="55"/>
        <v/>
      </c>
      <c r="BH62" s="138">
        <f t="shared" si="56"/>
        <v>0</v>
      </c>
      <c r="BI62" s="138">
        <f t="shared" si="57"/>
        <v>0</v>
      </c>
      <c r="BJ62" s="138">
        <f t="shared" si="58"/>
        <v>0</v>
      </c>
      <c r="BK62" s="137">
        <f t="shared" si="59"/>
        <v>0</v>
      </c>
      <c r="BL62" s="134">
        <f t="shared" si="60"/>
        <v>0</v>
      </c>
      <c r="BM62" s="133" t="str">
        <f t="shared" si="61"/>
        <v>N</v>
      </c>
      <c r="BN62" s="136">
        <f t="shared" si="62"/>
        <v>1</v>
      </c>
      <c r="BO62" s="135"/>
      <c r="BR62" s="134"/>
      <c r="CU62" s="132"/>
      <c r="CV62" s="132"/>
      <c r="CW62" s="132"/>
      <c r="CX62" s="132"/>
      <c r="CY62" s="132"/>
      <c r="CZ62" s="132"/>
      <c r="DA62" s="132"/>
      <c r="DB62" s="132"/>
      <c r="DC62" s="132"/>
      <c r="DD62" s="132"/>
      <c r="DE62" s="132"/>
      <c r="DF62" s="132"/>
      <c r="DG62" s="132"/>
      <c r="DH62" s="132"/>
      <c r="DI62" s="132"/>
      <c r="DJ62" s="132"/>
      <c r="DK62" s="132"/>
      <c r="DL62" s="132"/>
      <c r="DM62" s="132"/>
      <c r="DN62" s="132"/>
      <c r="DO62" s="132"/>
      <c r="DP62" s="132"/>
      <c r="DQ62" s="132"/>
      <c r="DR62" s="132"/>
      <c r="DS62" s="132"/>
      <c r="DT62" s="132"/>
      <c r="DU62" s="132"/>
      <c r="DV62" s="132"/>
      <c r="DW62" s="132"/>
      <c r="DX62" s="132"/>
      <c r="DY62" s="132"/>
      <c r="DZ62" s="132"/>
      <c r="EA62" s="132"/>
      <c r="EB62" s="132"/>
    </row>
    <row r="63" spans="1:132" s="43" customFormat="1" ht="21" customHeight="1" x14ac:dyDescent="0.25">
      <c r="A63" s="154">
        <v>51</v>
      </c>
      <c r="B63" s="162"/>
      <c r="C63" s="161"/>
      <c r="D63" s="161"/>
      <c r="E63" s="160"/>
      <c r="F63" s="152"/>
      <c r="G63" s="151" t="str">
        <f t="shared" si="63"/>
        <v/>
      </c>
      <c r="H63" s="159" t="str">
        <f t="shared" si="64"/>
        <v/>
      </c>
      <c r="I63" s="149" t="str">
        <f t="shared" si="39"/>
        <v/>
      </c>
      <c r="J63" s="148" t="str">
        <f t="shared" si="40"/>
        <v/>
      </c>
      <c r="K63" s="148" t="str">
        <f t="shared" si="41"/>
        <v/>
      </c>
      <c r="L63" s="148" t="str">
        <f t="shared" si="42"/>
        <v/>
      </c>
      <c r="M63" s="109"/>
      <c r="N63" s="158"/>
      <c r="O63" s="158"/>
      <c r="P63" s="110"/>
      <c r="Q63" s="157"/>
      <c r="R63" s="156"/>
      <c r="S63" s="156"/>
      <c r="T63" s="155"/>
      <c r="U63" s="143" t="str">
        <f t="shared" si="43"/>
        <v/>
      </c>
      <c r="V63" s="142"/>
      <c r="W63" s="140">
        <f t="shared" si="44"/>
        <v>0</v>
      </c>
      <c r="X63" s="141"/>
      <c r="Y63" s="141"/>
      <c r="Z63" s="141"/>
      <c r="AA63" s="141"/>
      <c r="AB63" s="141"/>
      <c r="AC63" s="141"/>
      <c r="AD63" s="141"/>
      <c r="AE63" s="141" t="str">
        <f>IF(U63="","",SUM($U$13:U63))</f>
        <v/>
      </c>
      <c r="AF63" s="140" t="str">
        <f t="shared" si="45"/>
        <v/>
      </c>
      <c r="AG63" s="141" t="str">
        <f t="shared" si="46"/>
        <v/>
      </c>
      <c r="AH63" s="137"/>
      <c r="AI63" s="137"/>
      <c r="AJ63" s="137"/>
      <c r="AK63" s="137"/>
      <c r="AL63" s="138" t="str">
        <f t="shared" si="47"/>
        <v/>
      </c>
      <c r="AM63" s="138" t="str">
        <f t="shared" si="48"/>
        <v/>
      </c>
      <c r="AN63" s="137"/>
      <c r="AO63" s="137"/>
      <c r="AP63" s="140">
        <v>51</v>
      </c>
      <c r="AQ63" s="135"/>
      <c r="AR63" s="135"/>
      <c r="AS63" s="139" t="str">
        <f>IF(U61="","",IF(BB64=1,"STOP",IF(AX63="","",IF(SUM($AX$13:AX63&gt;$F$8),"JOB DONE",IF(BB64=1,"STOP","")))))</f>
        <v/>
      </c>
      <c r="AT63" s="138">
        <f t="shared" si="65"/>
        <v>0</v>
      </c>
      <c r="AU63" s="137">
        <f t="shared" si="66"/>
        <v>0</v>
      </c>
      <c r="AV63" s="134">
        <f t="shared" si="67"/>
        <v>0</v>
      </c>
      <c r="AW63" s="134">
        <f t="shared" si="49"/>
        <v>0</v>
      </c>
      <c r="AX63" s="134" t="str">
        <f>IF(U63="","",SUM($AW$13:AW63))</f>
        <v/>
      </c>
      <c r="AY63" s="136">
        <f t="shared" si="69"/>
        <v>51</v>
      </c>
      <c r="AZ63" s="136">
        <f t="shared" si="68"/>
        <v>51</v>
      </c>
      <c r="BA63" s="43">
        <f t="shared" si="50"/>
        <v>0</v>
      </c>
      <c r="BB63" s="43" t="str">
        <f t="shared" si="70"/>
        <v/>
      </c>
      <c r="BC63" s="43" t="str">
        <f t="shared" si="51"/>
        <v/>
      </c>
      <c r="BD63" s="137" t="str">
        <f t="shared" si="52"/>
        <v/>
      </c>
      <c r="BE63" s="137" t="str">
        <f t="shared" si="53"/>
        <v/>
      </c>
      <c r="BF63" s="137" t="str">
        <f t="shared" si="54"/>
        <v/>
      </c>
      <c r="BG63" s="137" t="str">
        <f t="shared" si="55"/>
        <v/>
      </c>
      <c r="BH63" s="138">
        <f t="shared" si="56"/>
        <v>0</v>
      </c>
      <c r="BI63" s="138">
        <f t="shared" si="57"/>
        <v>0</v>
      </c>
      <c r="BJ63" s="138">
        <f t="shared" si="58"/>
        <v>0</v>
      </c>
      <c r="BK63" s="137">
        <f t="shared" si="59"/>
        <v>0</v>
      </c>
      <c r="BL63" s="134">
        <f t="shared" si="60"/>
        <v>0</v>
      </c>
      <c r="BM63" s="133" t="str">
        <f t="shared" si="61"/>
        <v>N</v>
      </c>
      <c r="BN63" s="136">
        <f t="shared" si="62"/>
        <v>1</v>
      </c>
      <c r="BO63" s="135"/>
      <c r="BR63" s="134"/>
      <c r="CU63" s="132"/>
      <c r="CV63" s="132"/>
      <c r="CW63" s="132"/>
      <c r="CX63" s="132"/>
      <c r="CY63" s="132"/>
      <c r="CZ63" s="132"/>
      <c r="DA63" s="132"/>
      <c r="DB63" s="132"/>
      <c r="DC63" s="132"/>
      <c r="DD63" s="132"/>
      <c r="DE63" s="132"/>
      <c r="DF63" s="132"/>
      <c r="DG63" s="132"/>
      <c r="DH63" s="132"/>
      <c r="DI63" s="132"/>
      <c r="DJ63" s="132"/>
      <c r="DK63" s="132"/>
      <c r="DL63" s="132"/>
      <c r="DM63" s="132"/>
      <c r="DN63" s="132"/>
      <c r="DO63" s="132"/>
      <c r="DP63" s="132"/>
      <c r="DQ63" s="132"/>
      <c r="DR63" s="132"/>
      <c r="DS63" s="132"/>
      <c r="DT63" s="132"/>
      <c r="DU63" s="132"/>
      <c r="DV63" s="132"/>
      <c r="DW63" s="132"/>
      <c r="DX63" s="132"/>
      <c r="DY63" s="132"/>
      <c r="DZ63" s="132"/>
      <c r="EA63" s="132"/>
      <c r="EB63" s="132"/>
    </row>
    <row r="64" spans="1:132" s="43" customFormat="1" ht="21" customHeight="1" x14ac:dyDescent="0.25">
      <c r="A64" s="154">
        <v>52</v>
      </c>
      <c r="B64" s="162"/>
      <c r="C64" s="161"/>
      <c r="D64" s="161"/>
      <c r="E64" s="160"/>
      <c r="F64" s="152"/>
      <c r="G64" s="151" t="str">
        <f t="shared" si="63"/>
        <v/>
      </c>
      <c r="H64" s="159" t="str">
        <f t="shared" si="64"/>
        <v/>
      </c>
      <c r="I64" s="149" t="str">
        <f t="shared" si="39"/>
        <v/>
      </c>
      <c r="J64" s="148" t="str">
        <f t="shared" si="40"/>
        <v/>
      </c>
      <c r="K64" s="148" t="str">
        <f t="shared" si="41"/>
        <v/>
      </c>
      <c r="L64" s="148" t="str">
        <f t="shared" si="42"/>
        <v/>
      </c>
      <c r="M64" s="109"/>
      <c r="N64" s="158"/>
      <c r="O64" s="158"/>
      <c r="P64" s="110"/>
      <c r="Q64" s="157"/>
      <c r="R64" s="156"/>
      <c r="S64" s="156"/>
      <c r="T64" s="155"/>
      <c r="U64" s="143" t="str">
        <f t="shared" si="43"/>
        <v/>
      </c>
      <c r="V64" s="142"/>
      <c r="W64" s="140">
        <f t="shared" si="44"/>
        <v>0</v>
      </c>
      <c r="X64" s="141"/>
      <c r="Y64" s="141"/>
      <c r="Z64" s="141"/>
      <c r="AA64" s="141"/>
      <c r="AB64" s="141"/>
      <c r="AC64" s="141"/>
      <c r="AD64" s="141"/>
      <c r="AE64" s="141" t="str">
        <f>IF(U64="","",SUM($U$13:U64))</f>
        <v/>
      </c>
      <c r="AF64" s="140" t="str">
        <f t="shared" si="45"/>
        <v/>
      </c>
      <c r="AG64" s="141" t="str">
        <f t="shared" si="46"/>
        <v/>
      </c>
      <c r="AH64" s="137"/>
      <c r="AI64" s="137"/>
      <c r="AJ64" s="137"/>
      <c r="AK64" s="137"/>
      <c r="AL64" s="138" t="str">
        <f t="shared" si="47"/>
        <v/>
      </c>
      <c r="AM64" s="138" t="str">
        <f t="shared" si="48"/>
        <v/>
      </c>
      <c r="AN64" s="137"/>
      <c r="AO64" s="137"/>
      <c r="AP64" s="140">
        <v>52</v>
      </c>
      <c r="AQ64" s="135"/>
      <c r="AR64" s="135"/>
      <c r="AS64" s="139" t="str">
        <f>IF(U62="","",IF(BB65=1,"STOP",IF(AX64="","",IF(SUM($AX$13:AX64&gt;$F$8),"JOB DONE",IF(BB65=1,"STOP","")))))</f>
        <v/>
      </c>
      <c r="AT64" s="138">
        <f t="shared" si="65"/>
        <v>0</v>
      </c>
      <c r="AU64" s="137">
        <f t="shared" si="66"/>
        <v>0</v>
      </c>
      <c r="AV64" s="134">
        <f t="shared" si="67"/>
        <v>0</v>
      </c>
      <c r="AW64" s="134">
        <f t="shared" si="49"/>
        <v>0</v>
      </c>
      <c r="AX64" s="134" t="str">
        <f>IF(U64="","",SUM($AW$13:AW64))</f>
        <v/>
      </c>
      <c r="AY64" s="136">
        <f t="shared" si="69"/>
        <v>52</v>
      </c>
      <c r="AZ64" s="136">
        <f t="shared" si="68"/>
        <v>52</v>
      </c>
      <c r="BA64" s="43">
        <f t="shared" si="50"/>
        <v>0</v>
      </c>
      <c r="BB64" s="43" t="str">
        <f t="shared" si="70"/>
        <v/>
      </c>
      <c r="BC64" s="43" t="str">
        <f t="shared" si="51"/>
        <v/>
      </c>
      <c r="BD64" s="137" t="str">
        <f t="shared" si="52"/>
        <v/>
      </c>
      <c r="BE64" s="137" t="str">
        <f t="shared" si="53"/>
        <v/>
      </c>
      <c r="BF64" s="137" t="str">
        <f t="shared" si="54"/>
        <v/>
      </c>
      <c r="BG64" s="137" t="str">
        <f t="shared" si="55"/>
        <v/>
      </c>
      <c r="BH64" s="138">
        <f t="shared" si="56"/>
        <v>0</v>
      </c>
      <c r="BI64" s="138">
        <f t="shared" si="57"/>
        <v>0</v>
      </c>
      <c r="BJ64" s="138">
        <f t="shared" si="58"/>
        <v>0</v>
      </c>
      <c r="BK64" s="137">
        <f t="shared" si="59"/>
        <v>0</v>
      </c>
      <c r="BL64" s="134">
        <f t="shared" si="60"/>
        <v>0</v>
      </c>
      <c r="BM64" s="133" t="str">
        <f t="shared" si="61"/>
        <v>N</v>
      </c>
      <c r="BN64" s="136">
        <f t="shared" si="62"/>
        <v>1</v>
      </c>
      <c r="BO64" s="135"/>
      <c r="BR64" s="134"/>
      <c r="CU64" s="132"/>
      <c r="CV64" s="132"/>
      <c r="CW64" s="132"/>
      <c r="CX64" s="132"/>
      <c r="CY64" s="132"/>
      <c r="CZ64" s="132"/>
      <c r="DA64" s="132"/>
      <c r="DB64" s="132"/>
      <c r="DC64" s="132"/>
      <c r="DD64" s="132"/>
      <c r="DE64" s="132"/>
      <c r="DF64" s="132"/>
      <c r="DG64" s="132"/>
      <c r="DH64" s="132"/>
      <c r="DI64" s="132"/>
      <c r="DJ64" s="132"/>
      <c r="DK64" s="132"/>
      <c r="DL64" s="132"/>
      <c r="DM64" s="132"/>
      <c r="DN64" s="132"/>
      <c r="DO64" s="132"/>
      <c r="DP64" s="132"/>
      <c r="DQ64" s="132"/>
      <c r="DR64" s="132"/>
      <c r="DS64" s="132"/>
      <c r="DT64" s="132"/>
      <c r="DU64" s="132"/>
      <c r="DV64" s="132"/>
      <c r="DW64" s="132"/>
      <c r="DX64" s="132"/>
      <c r="DY64" s="132"/>
      <c r="DZ64" s="132"/>
      <c r="EA64" s="132"/>
      <c r="EB64" s="132"/>
    </row>
    <row r="65" spans="1:132" s="43" customFormat="1" ht="21" customHeight="1" x14ac:dyDescent="0.25">
      <c r="A65" s="154">
        <v>53</v>
      </c>
      <c r="B65" s="162"/>
      <c r="C65" s="161"/>
      <c r="D65" s="161"/>
      <c r="E65" s="160"/>
      <c r="F65" s="152"/>
      <c r="G65" s="151" t="str">
        <f t="shared" si="63"/>
        <v/>
      </c>
      <c r="H65" s="159" t="str">
        <f t="shared" si="64"/>
        <v/>
      </c>
      <c r="I65" s="149" t="str">
        <f t="shared" si="39"/>
        <v/>
      </c>
      <c r="J65" s="148" t="str">
        <f t="shared" si="40"/>
        <v/>
      </c>
      <c r="K65" s="148" t="str">
        <f t="shared" si="41"/>
        <v/>
      </c>
      <c r="L65" s="148" t="str">
        <f t="shared" si="42"/>
        <v/>
      </c>
      <c r="M65" s="109"/>
      <c r="N65" s="158"/>
      <c r="O65" s="158"/>
      <c r="P65" s="110"/>
      <c r="Q65" s="157"/>
      <c r="R65" s="156"/>
      <c r="S65" s="156"/>
      <c r="T65" s="155"/>
      <c r="U65" s="143" t="str">
        <f t="shared" si="43"/>
        <v/>
      </c>
      <c r="V65" s="142"/>
      <c r="W65" s="140">
        <f t="shared" si="44"/>
        <v>0</v>
      </c>
      <c r="X65" s="141"/>
      <c r="Y65" s="141"/>
      <c r="Z65" s="141"/>
      <c r="AA65" s="141"/>
      <c r="AB65" s="141"/>
      <c r="AC65" s="141"/>
      <c r="AD65" s="141"/>
      <c r="AE65" s="141" t="str">
        <f>IF(U65="","",SUM($U$13:U65))</f>
        <v/>
      </c>
      <c r="AF65" s="140" t="str">
        <f t="shared" si="45"/>
        <v/>
      </c>
      <c r="AG65" s="141" t="str">
        <f t="shared" si="46"/>
        <v/>
      </c>
      <c r="AH65" s="137"/>
      <c r="AI65" s="137"/>
      <c r="AJ65" s="137"/>
      <c r="AK65" s="137"/>
      <c r="AL65" s="138" t="str">
        <f t="shared" si="47"/>
        <v/>
      </c>
      <c r="AM65" s="138" t="str">
        <f t="shared" si="48"/>
        <v/>
      </c>
      <c r="AN65" s="137"/>
      <c r="AO65" s="137"/>
      <c r="AP65" s="140">
        <v>53</v>
      </c>
      <c r="AQ65" s="135"/>
      <c r="AR65" s="135"/>
      <c r="AS65" s="139" t="str">
        <f>IF(U63="","",IF(BB66=1,"STOP",IF(AX65="","",IF(SUM($AX$13:AX65&gt;$F$8),"JOB DONE",IF(BB66=1,"STOP","")))))</f>
        <v/>
      </c>
      <c r="AT65" s="138">
        <f t="shared" si="65"/>
        <v>0</v>
      </c>
      <c r="AU65" s="137">
        <f t="shared" si="66"/>
        <v>0</v>
      </c>
      <c r="AV65" s="134">
        <f t="shared" si="67"/>
        <v>0</v>
      </c>
      <c r="AW65" s="134">
        <f t="shared" si="49"/>
        <v>0</v>
      </c>
      <c r="AX65" s="134" t="str">
        <f>IF(U65="","",SUM($AW$13:AW65))</f>
        <v/>
      </c>
      <c r="AY65" s="136">
        <f t="shared" si="69"/>
        <v>53</v>
      </c>
      <c r="AZ65" s="136">
        <f t="shared" si="68"/>
        <v>53</v>
      </c>
      <c r="BA65" s="43">
        <f t="shared" si="50"/>
        <v>0</v>
      </c>
      <c r="BB65" s="43" t="str">
        <f t="shared" si="70"/>
        <v/>
      </c>
      <c r="BC65" s="43" t="str">
        <f t="shared" si="51"/>
        <v/>
      </c>
      <c r="BD65" s="137" t="str">
        <f t="shared" si="52"/>
        <v/>
      </c>
      <c r="BE65" s="137" t="str">
        <f t="shared" si="53"/>
        <v/>
      </c>
      <c r="BF65" s="137" t="str">
        <f t="shared" si="54"/>
        <v/>
      </c>
      <c r="BG65" s="137" t="str">
        <f t="shared" si="55"/>
        <v/>
      </c>
      <c r="BH65" s="138">
        <f t="shared" si="56"/>
        <v>0</v>
      </c>
      <c r="BI65" s="138">
        <f t="shared" si="57"/>
        <v>0</v>
      </c>
      <c r="BJ65" s="138">
        <f t="shared" si="58"/>
        <v>0</v>
      </c>
      <c r="BK65" s="137">
        <f t="shared" si="59"/>
        <v>0</v>
      </c>
      <c r="BL65" s="134">
        <f t="shared" si="60"/>
        <v>0</v>
      </c>
      <c r="BM65" s="133" t="str">
        <f t="shared" si="61"/>
        <v>N</v>
      </c>
      <c r="BN65" s="136">
        <f t="shared" si="62"/>
        <v>1</v>
      </c>
      <c r="BO65" s="135"/>
      <c r="BR65" s="134"/>
      <c r="CU65" s="132"/>
      <c r="CV65" s="132"/>
      <c r="CW65" s="132"/>
      <c r="CX65" s="132"/>
      <c r="CY65" s="132"/>
      <c r="CZ65" s="132"/>
      <c r="DA65" s="132"/>
      <c r="DB65" s="132"/>
      <c r="DC65" s="132"/>
      <c r="DD65" s="132"/>
      <c r="DE65" s="132"/>
      <c r="DF65" s="132"/>
      <c r="DG65" s="132"/>
      <c r="DH65" s="132"/>
      <c r="DI65" s="132"/>
      <c r="DJ65" s="132"/>
      <c r="DK65" s="132"/>
      <c r="DL65" s="132"/>
      <c r="DM65" s="132"/>
      <c r="DN65" s="132"/>
      <c r="DO65" s="132"/>
      <c r="DP65" s="132"/>
      <c r="DQ65" s="132"/>
      <c r="DR65" s="132"/>
      <c r="DS65" s="132"/>
      <c r="DT65" s="132"/>
      <c r="DU65" s="132"/>
      <c r="DV65" s="132"/>
      <c r="DW65" s="132"/>
      <c r="DX65" s="132"/>
      <c r="DY65" s="132"/>
      <c r="DZ65" s="132"/>
      <c r="EA65" s="132"/>
      <c r="EB65" s="132"/>
    </row>
    <row r="66" spans="1:132" s="43" customFormat="1" ht="21" customHeight="1" x14ac:dyDescent="0.25">
      <c r="A66" s="154">
        <v>54</v>
      </c>
      <c r="B66" s="162"/>
      <c r="C66" s="161"/>
      <c r="D66" s="161"/>
      <c r="E66" s="160"/>
      <c r="F66" s="152"/>
      <c r="G66" s="151" t="str">
        <f t="shared" si="63"/>
        <v/>
      </c>
      <c r="H66" s="159" t="str">
        <f t="shared" si="64"/>
        <v/>
      </c>
      <c r="I66" s="149" t="str">
        <f t="shared" si="39"/>
        <v/>
      </c>
      <c r="J66" s="148" t="str">
        <f t="shared" si="40"/>
        <v/>
      </c>
      <c r="K66" s="148" t="str">
        <f t="shared" si="41"/>
        <v/>
      </c>
      <c r="L66" s="148" t="str">
        <f t="shared" si="42"/>
        <v/>
      </c>
      <c r="M66" s="109"/>
      <c r="N66" s="158"/>
      <c r="O66" s="158"/>
      <c r="P66" s="110"/>
      <c r="Q66" s="157"/>
      <c r="R66" s="156"/>
      <c r="S66" s="156"/>
      <c r="T66" s="155"/>
      <c r="U66" s="143" t="str">
        <f t="shared" si="43"/>
        <v/>
      </c>
      <c r="V66" s="142"/>
      <c r="W66" s="140">
        <f t="shared" si="44"/>
        <v>0</v>
      </c>
      <c r="X66" s="141"/>
      <c r="Y66" s="141"/>
      <c r="Z66" s="141"/>
      <c r="AA66" s="141"/>
      <c r="AB66" s="141"/>
      <c r="AC66" s="141"/>
      <c r="AD66" s="141"/>
      <c r="AE66" s="141" t="str">
        <f>IF(U66="","",SUM($U$13:U66))</f>
        <v/>
      </c>
      <c r="AF66" s="140" t="str">
        <f t="shared" si="45"/>
        <v/>
      </c>
      <c r="AG66" s="141" t="str">
        <f t="shared" si="46"/>
        <v/>
      </c>
      <c r="AH66" s="137"/>
      <c r="AI66" s="137"/>
      <c r="AJ66" s="137"/>
      <c r="AK66" s="137"/>
      <c r="AL66" s="138" t="str">
        <f t="shared" si="47"/>
        <v/>
      </c>
      <c r="AM66" s="138" t="str">
        <f t="shared" si="48"/>
        <v/>
      </c>
      <c r="AN66" s="137"/>
      <c r="AO66" s="137"/>
      <c r="AP66" s="140">
        <v>54</v>
      </c>
      <c r="AQ66" s="135"/>
      <c r="AR66" s="135"/>
      <c r="AS66" s="139" t="str">
        <f>IF(U64="","",IF(BB67=1,"STOP",IF(AX66="","",IF(SUM($AX$13:AX66&gt;$F$8),"JOB DONE",IF(BB67=1,"STOP","")))))</f>
        <v/>
      </c>
      <c r="AT66" s="138">
        <f t="shared" si="65"/>
        <v>0</v>
      </c>
      <c r="AU66" s="137">
        <f t="shared" si="66"/>
        <v>0</v>
      </c>
      <c r="AV66" s="134">
        <f t="shared" si="67"/>
        <v>0</v>
      </c>
      <c r="AW66" s="134">
        <f t="shared" si="49"/>
        <v>0</v>
      </c>
      <c r="AX66" s="134" t="str">
        <f>IF(U66="","",SUM($AW$13:AW66))</f>
        <v/>
      </c>
      <c r="AY66" s="136">
        <f t="shared" si="69"/>
        <v>54</v>
      </c>
      <c r="AZ66" s="136">
        <f t="shared" si="68"/>
        <v>54</v>
      </c>
      <c r="BA66" s="43">
        <f t="shared" si="50"/>
        <v>0</v>
      </c>
      <c r="BB66" s="43" t="str">
        <f t="shared" si="70"/>
        <v/>
      </c>
      <c r="BC66" s="43" t="str">
        <f t="shared" si="51"/>
        <v/>
      </c>
      <c r="BD66" s="137" t="str">
        <f t="shared" si="52"/>
        <v/>
      </c>
      <c r="BE66" s="137" t="str">
        <f t="shared" si="53"/>
        <v/>
      </c>
      <c r="BF66" s="137" t="str">
        <f t="shared" si="54"/>
        <v/>
      </c>
      <c r="BG66" s="137" t="str">
        <f t="shared" si="55"/>
        <v/>
      </c>
      <c r="BH66" s="138">
        <f t="shared" si="56"/>
        <v>0</v>
      </c>
      <c r="BI66" s="138">
        <f t="shared" si="57"/>
        <v>0</v>
      </c>
      <c r="BJ66" s="138">
        <f t="shared" si="58"/>
        <v>0</v>
      </c>
      <c r="BK66" s="137">
        <f t="shared" si="59"/>
        <v>0</v>
      </c>
      <c r="BL66" s="134">
        <f t="shared" si="60"/>
        <v>0</v>
      </c>
      <c r="BM66" s="133" t="str">
        <f t="shared" si="61"/>
        <v>N</v>
      </c>
      <c r="BN66" s="136">
        <f t="shared" si="62"/>
        <v>1</v>
      </c>
      <c r="BO66" s="135"/>
      <c r="BR66" s="134"/>
      <c r="CU66" s="132"/>
      <c r="CV66" s="132"/>
      <c r="CW66" s="132"/>
      <c r="CX66" s="132"/>
      <c r="CY66" s="132"/>
      <c r="CZ66" s="132"/>
      <c r="DA66" s="132"/>
      <c r="DB66" s="132"/>
      <c r="DC66" s="132"/>
      <c r="DD66" s="132"/>
      <c r="DE66" s="132"/>
      <c r="DF66" s="132"/>
      <c r="DG66" s="132"/>
      <c r="DH66" s="132"/>
      <c r="DI66" s="132"/>
      <c r="DJ66" s="132"/>
      <c r="DK66" s="132"/>
      <c r="DL66" s="132"/>
      <c r="DM66" s="132"/>
      <c r="DN66" s="132"/>
      <c r="DO66" s="132"/>
      <c r="DP66" s="132"/>
      <c r="DQ66" s="132"/>
      <c r="DR66" s="132"/>
      <c r="DS66" s="132"/>
      <c r="DT66" s="132"/>
      <c r="DU66" s="132"/>
      <c r="DV66" s="132"/>
      <c r="DW66" s="132"/>
      <c r="DX66" s="132"/>
      <c r="DY66" s="132"/>
      <c r="DZ66" s="132"/>
      <c r="EA66" s="132"/>
      <c r="EB66" s="132"/>
    </row>
    <row r="67" spans="1:132" s="43" customFormat="1" ht="21" customHeight="1" x14ac:dyDescent="0.25">
      <c r="A67" s="154">
        <v>55</v>
      </c>
      <c r="B67" s="162"/>
      <c r="C67" s="161"/>
      <c r="D67" s="161"/>
      <c r="E67" s="160"/>
      <c r="F67" s="152"/>
      <c r="G67" s="151" t="str">
        <f t="shared" si="63"/>
        <v/>
      </c>
      <c r="H67" s="159" t="str">
        <f t="shared" si="64"/>
        <v/>
      </c>
      <c r="I67" s="149" t="str">
        <f t="shared" si="39"/>
        <v/>
      </c>
      <c r="J67" s="148" t="str">
        <f t="shared" si="40"/>
        <v/>
      </c>
      <c r="K67" s="148" t="str">
        <f t="shared" si="41"/>
        <v/>
      </c>
      <c r="L67" s="148" t="str">
        <f t="shared" si="42"/>
        <v/>
      </c>
      <c r="M67" s="109"/>
      <c r="N67" s="158"/>
      <c r="O67" s="158"/>
      <c r="P67" s="110"/>
      <c r="Q67" s="157"/>
      <c r="R67" s="156"/>
      <c r="S67" s="156"/>
      <c r="T67" s="155"/>
      <c r="U67" s="143" t="str">
        <f t="shared" si="43"/>
        <v/>
      </c>
      <c r="V67" s="142"/>
      <c r="W67" s="140">
        <f t="shared" si="44"/>
        <v>0</v>
      </c>
      <c r="X67" s="141"/>
      <c r="Y67" s="141"/>
      <c r="Z67" s="141"/>
      <c r="AA67" s="141"/>
      <c r="AB67" s="141"/>
      <c r="AC67" s="141"/>
      <c r="AD67" s="141"/>
      <c r="AE67" s="141" t="str">
        <f>IF(U67="","",SUM($U$13:U67))</f>
        <v/>
      </c>
      <c r="AF67" s="140" t="str">
        <f t="shared" si="45"/>
        <v/>
      </c>
      <c r="AG67" s="141" t="str">
        <f t="shared" si="46"/>
        <v/>
      </c>
      <c r="AH67" s="137"/>
      <c r="AI67" s="137"/>
      <c r="AJ67" s="137"/>
      <c r="AK67" s="137"/>
      <c r="AL67" s="138" t="str">
        <f t="shared" si="47"/>
        <v/>
      </c>
      <c r="AM67" s="138" t="str">
        <f t="shared" si="48"/>
        <v/>
      </c>
      <c r="AN67" s="137"/>
      <c r="AO67" s="137"/>
      <c r="AP67" s="140">
        <v>55</v>
      </c>
      <c r="AQ67" s="135"/>
      <c r="AR67" s="135"/>
      <c r="AS67" s="139" t="str">
        <f>IF(U65="","",IF(BB68=1,"STOP",IF(AX67="","",IF(SUM($AX$13:AX67&gt;$F$8),"JOB DONE",IF(BB68=1,"STOP","")))))</f>
        <v/>
      </c>
      <c r="AT67" s="138">
        <f t="shared" si="65"/>
        <v>0</v>
      </c>
      <c r="AU67" s="137">
        <f t="shared" si="66"/>
        <v>0</v>
      </c>
      <c r="AV67" s="134">
        <f t="shared" si="67"/>
        <v>0</v>
      </c>
      <c r="AW67" s="134">
        <f t="shared" si="49"/>
        <v>0</v>
      </c>
      <c r="AX67" s="134" t="str">
        <f>IF(U67="","",SUM($AW$13:AW67))</f>
        <v/>
      </c>
      <c r="AY67" s="136">
        <f t="shared" si="69"/>
        <v>55</v>
      </c>
      <c r="AZ67" s="136">
        <f t="shared" si="68"/>
        <v>55</v>
      </c>
      <c r="BA67" s="43">
        <f t="shared" si="50"/>
        <v>0</v>
      </c>
      <c r="BB67" s="43" t="str">
        <f t="shared" si="70"/>
        <v/>
      </c>
      <c r="BC67" s="43" t="str">
        <f t="shared" si="51"/>
        <v/>
      </c>
      <c r="BD67" s="137" t="str">
        <f t="shared" si="52"/>
        <v/>
      </c>
      <c r="BE67" s="137" t="str">
        <f t="shared" si="53"/>
        <v/>
      </c>
      <c r="BF67" s="137" t="str">
        <f t="shared" si="54"/>
        <v/>
      </c>
      <c r="BG67" s="137" t="str">
        <f t="shared" si="55"/>
        <v/>
      </c>
      <c r="BH67" s="138">
        <f t="shared" si="56"/>
        <v>0</v>
      </c>
      <c r="BI67" s="138">
        <f t="shared" si="57"/>
        <v>0</v>
      </c>
      <c r="BJ67" s="138">
        <f t="shared" si="58"/>
        <v>0</v>
      </c>
      <c r="BK67" s="137">
        <f t="shared" si="59"/>
        <v>0</v>
      </c>
      <c r="BL67" s="134">
        <f t="shared" si="60"/>
        <v>0</v>
      </c>
      <c r="BM67" s="133" t="str">
        <f t="shared" si="61"/>
        <v>N</v>
      </c>
      <c r="BN67" s="136">
        <f t="shared" si="62"/>
        <v>1</v>
      </c>
      <c r="BO67" s="135"/>
      <c r="BR67" s="134"/>
      <c r="CU67" s="132"/>
      <c r="CV67" s="132"/>
      <c r="CW67" s="132"/>
      <c r="CX67" s="132"/>
      <c r="CY67" s="132"/>
      <c r="CZ67" s="132"/>
      <c r="DA67" s="132"/>
      <c r="DB67" s="132"/>
      <c r="DC67" s="132"/>
      <c r="DD67" s="132"/>
      <c r="DE67" s="132"/>
      <c r="DF67" s="132"/>
      <c r="DG67" s="132"/>
      <c r="DH67" s="132"/>
      <c r="DI67" s="132"/>
      <c r="DJ67" s="132"/>
      <c r="DK67" s="132"/>
      <c r="DL67" s="132"/>
      <c r="DM67" s="132"/>
      <c r="DN67" s="132"/>
      <c r="DO67" s="132"/>
      <c r="DP67" s="132"/>
      <c r="DQ67" s="132"/>
      <c r="DR67" s="132"/>
      <c r="DS67" s="132"/>
      <c r="DT67" s="132"/>
      <c r="DU67" s="132"/>
      <c r="DV67" s="132"/>
      <c r="DW67" s="132"/>
      <c r="DX67" s="132"/>
      <c r="DY67" s="132"/>
      <c r="DZ67" s="132"/>
      <c r="EA67" s="132"/>
      <c r="EB67" s="132"/>
    </row>
    <row r="68" spans="1:132" s="43" customFormat="1" ht="21" customHeight="1" x14ac:dyDescent="0.25">
      <c r="A68" s="154">
        <v>56</v>
      </c>
      <c r="B68" s="162"/>
      <c r="C68" s="161"/>
      <c r="D68" s="161"/>
      <c r="E68" s="160"/>
      <c r="F68" s="152"/>
      <c r="G68" s="151" t="str">
        <f t="shared" si="63"/>
        <v/>
      </c>
      <c r="H68" s="159" t="str">
        <f t="shared" si="64"/>
        <v/>
      </c>
      <c r="I68" s="149" t="str">
        <f t="shared" si="39"/>
        <v/>
      </c>
      <c r="J68" s="148" t="str">
        <f t="shared" si="40"/>
        <v/>
      </c>
      <c r="K68" s="148" t="str">
        <f t="shared" si="41"/>
        <v/>
      </c>
      <c r="L68" s="148" t="str">
        <f t="shared" si="42"/>
        <v/>
      </c>
      <c r="M68" s="109"/>
      <c r="N68" s="158"/>
      <c r="O68" s="158"/>
      <c r="P68" s="110"/>
      <c r="Q68" s="157"/>
      <c r="R68" s="156"/>
      <c r="S68" s="156"/>
      <c r="T68" s="155"/>
      <c r="U68" s="143" t="str">
        <f t="shared" si="43"/>
        <v/>
      </c>
      <c r="V68" s="142"/>
      <c r="W68" s="140">
        <f t="shared" si="44"/>
        <v>0</v>
      </c>
      <c r="X68" s="141"/>
      <c r="Y68" s="141"/>
      <c r="Z68" s="141"/>
      <c r="AA68" s="141"/>
      <c r="AB68" s="141"/>
      <c r="AC68" s="141"/>
      <c r="AD68" s="141"/>
      <c r="AE68" s="141" t="str">
        <f>IF(U68="","",SUM($U$13:U68))</f>
        <v/>
      </c>
      <c r="AF68" s="140" t="str">
        <f t="shared" si="45"/>
        <v/>
      </c>
      <c r="AG68" s="141" t="str">
        <f t="shared" si="46"/>
        <v/>
      </c>
      <c r="AH68" s="137"/>
      <c r="AI68" s="137"/>
      <c r="AJ68" s="137"/>
      <c r="AK68" s="137"/>
      <c r="AL68" s="138" t="str">
        <f t="shared" si="47"/>
        <v/>
      </c>
      <c r="AM68" s="138" t="str">
        <f t="shared" si="48"/>
        <v/>
      </c>
      <c r="AN68" s="137"/>
      <c r="AO68" s="137"/>
      <c r="AP68" s="140">
        <v>56</v>
      </c>
      <c r="AQ68" s="135"/>
      <c r="AR68" s="135"/>
      <c r="AS68" s="139" t="str">
        <f>IF(U66="","",IF(BB69=1,"STOP",IF(AX68="","",IF(SUM($AX$13:AX68&gt;$F$8),"JOB DONE",IF(BB69=1,"STOP","")))))</f>
        <v/>
      </c>
      <c r="AT68" s="138">
        <f t="shared" si="65"/>
        <v>0</v>
      </c>
      <c r="AU68" s="137">
        <f t="shared" si="66"/>
        <v>0</v>
      </c>
      <c r="AV68" s="134">
        <f t="shared" si="67"/>
        <v>0</v>
      </c>
      <c r="AW68" s="134">
        <f t="shared" si="49"/>
        <v>0</v>
      </c>
      <c r="AX68" s="134" t="str">
        <f>IF(U68="","",SUM($AW$13:AW68))</f>
        <v/>
      </c>
      <c r="AY68" s="136">
        <f t="shared" si="69"/>
        <v>56</v>
      </c>
      <c r="AZ68" s="136">
        <f t="shared" si="68"/>
        <v>56</v>
      </c>
      <c r="BA68" s="43">
        <f t="shared" si="50"/>
        <v>0</v>
      </c>
      <c r="BB68" s="43" t="str">
        <f t="shared" si="70"/>
        <v/>
      </c>
      <c r="BC68" s="43" t="str">
        <f t="shared" si="51"/>
        <v/>
      </c>
      <c r="BD68" s="137" t="str">
        <f t="shared" si="52"/>
        <v/>
      </c>
      <c r="BE68" s="137" t="str">
        <f t="shared" si="53"/>
        <v/>
      </c>
      <c r="BF68" s="137" t="str">
        <f t="shared" si="54"/>
        <v/>
      </c>
      <c r="BG68" s="137" t="str">
        <f t="shared" si="55"/>
        <v/>
      </c>
      <c r="BH68" s="138">
        <f t="shared" si="56"/>
        <v>0</v>
      </c>
      <c r="BI68" s="138">
        <f t="shared" si="57"/>
        <v>0</v>
      </c>
      <c r="BJ68" s="138">
        <f t="shared" si="58"/>
        <v>0</v>
      </c>
      <c r="BK68" s="137">
        <f t="shared" si="59"/>
        <v>0</v>
      </c>
      <c r="BL68" s="134">
        <f t="shared" si="60"/>
        <v>0</v>
      </c>
      <c r="BM68" s="133" t="str">
        <f t="shared" si="61"/>
        <v>N</v>
      </c>
      <c r="BN68" s="136">
        <f t="shared" si="62"/>
        <v>1</v>
      </c>
      <c r="BO68" s="135"/>
      <c r="BR68" s="134"/>
      <c r="CU68" s="132"/>
      <c r="CV68" s="132"/>
      <c r="CW68" s="132"/>
      <c r="CX68" s="132"/>
      <c r="CY68" s="132"/>
      <c r="CZ68" s="132"/>
      <c r="DA68" s="132"/>
      <c r="DB68" s="132"/>
      <c r="DC68" s="132"/>
      <c r="DD68" s="132"/>
      <c r="DE68" s="132"/>
      <c r="DF68" s="132"/>
      <c r="DG68" s="132"/>
      <c r="DH68" s="132"/>
      <c r="DI68" s="132"/>
      <c r="DJ68" s="132"/>
      <c r="DK68" s="132"/>
      <c r="DL68" s="132"/>
      <c r="DM68" s="132"/>
      <c r="DN68" s="132"/>
      <c r="DO68" s="132"/>
      <c r="DP68" s="132"/>
      <c r="DQ68" s="132"/>
      <c r="DR68" s="132"/>
      <c r="DS68" s="132"/>
      <c r="DT68" s="132"/>
      <c r="DU68" s="132"/>
      <c r="DV68" s="132"/>
      <c r="DW68" s="132"/>
      <c r="DX68" s="132"/>
      <c r="DY68" s="132"/>
      <c r="DZ68" s="132"/>
      <c r="EA68" s="132"/>
      <c r="EB68" s="132"/>
    </row>
    <row r="69" spans="1:132" s="43" customFormat="1" ht="21" customHeight="1" x14ac:dyDescent="0.25">
      <c r="A69" s="154">
        <v>57</v>
      </c>
      <c r="B69" s="162"/>
      <c r="C69" s="161"/>
      <c r="D69" s="161"/>
      <c r="E69" s="160"/>
      <c r="F69" s="152"/>
      <c r="G69" s="151" t="str">
        <f t="shared" si="63"/>
        <v/>
      </c>
      <c r="H69" s="159" t="str">
        <f t="shared" si="64"/>
        <v/>
      </c>
      <c r="I69" s="149" t="str">
        <f t="shared" si="39"/>
        <v/>
      </c>
      <c r="J69" s="148" t="str">
        <f t="shared" si="40"/>
        <v/>
      </c>
      <c r="K69" s="148" t="str">
        <f t="shared" si="41"/>
        <v/>
      </c>
      <c r="L69" s="148" t="str">
        <f t="shared" si="42"/>
        <v/>
      </c>
      <c r="M69" s="109"/>
      <c r="N69" s="158"/>
      <c r="O69" s="158"/>
      <c r="P69" s="110"/>
      <c r="Q69" s="157"/>
      <c r="R69" s="156"/>
      <c r="S69" s="156"/>
      <c r="T69" s="155"/>
      <c r="U69" s="143" t="str">
        <f t="shared" si="43"/>
        <v/>
      </c>
      <c r="V69" s="142"/>
      <c r="W69" s="140">
        <f t="shared" si="44"/>
        <v>0</v>
      </c>
      <c r="X69" s="141"/>
      <c r="Y69" s="141"/>
      <c r="Z69" s="141"/>
      <c r="AA69" s="141"/>
      <c r="AB69" s="141"/>
      <c r="AC69" s="141"/>
      <c r="AD69" s="141"/>
      <c r="AE69" s="141" t="str">
        <f>IF(U69="","",SUM($U$13:U69))</f>
        <v/>
      </c>
      <c r="AF69" s="140" t="str">
        <f t="shared" si="45"/>
        <v/>
      </c>
      <c r="AG69" s="141" t="str">
        <f t="shared" si="46"/>
        <v/>
      </c>
      <c r="AH69" s="137"/>
      <c r="AI69" s="137"/>
      <c r="AJ69" s="137"/>
      <c r="AK69" s="137"/>
      <c r="AL69" s="138" t="str">
        <f t="shared" si="47"/>
        <v/>
      </c>
      <c r="AM69" s="138" t="str">
        <f t="shared" si="48"/>
        <v/>
      </c>
      <c r="AN69" s="137"/>
      <c r="AO69" s="137"/>
      <c r="AP69" s="140">
        <v>57</v>
      </c>
      <c r="AQ69" s="135"/>
      <c r="AR69" s="135"/>
      <c r="AS69" s="139" t="str">
        <f>IF(U67="","",IF(BB70=1,"STOP",IF(AX69="","",IF(SUM($AX$13:AX69&gt;$F$8),"JOB DONE",IF(BB70=1,"STOP","")))))</f>
        <v/>
      </c>
      <c r="AT69" s="138">
        <f t="shared" si="65"/>
        <v>0</v>
      </c>
      <c r="AU69" s="137">
        <f t="shared" si="66"/>
        <v>0</v>
      </c>
      <c r="AV69" s="134">
        <f t="shared" si="67"/>
        <v>0</v>
      </c>
      <c r="AW69" s="134">
        <f t="shared" si="49"/>
        <v>0</v>
      </c>
      <c r="AX69" s="134" t="str">
        <f>IF(U69="","",SUM($AW$13:AW69))</f>
        <v/>
      </c>
      <c r="AY69" s="136">
        <f t="shared" si="69"/>
        <v>57</v>
      </c>
      <c r="AZ69" s="136">
        <f t="shared" si="68"/>
        <v>57</v>
      </c>
      <c r="BA69" s="43">
        <f t="shared" si="50"/>
        <v>0</v>
      </c>
      <c r="BB69" s="43" t="str">
        <f t="shared" si="70"/>
        <v/>
      </c>
      <c r="BC69" s="43" t="str">
        <f t="shared" si="51"/>
        <v/>
      </c>
      <c r="BD69" s="137" t="str">
        <f t="shared" si="52"/>
        <v/>
      </c>
      <c r="BE69" s="137" t="str">
        <f t="shared" si="53"/>
        <v/>
      </c>
      <c r="BF69" s="137" t="str">
        <f t="shared" si="54"/>
        <v/>
      </c>
      <c r="BG69" s="137" t="str">
        <f t="shared" si="55"/>
        <v/>
      </c>
      <c r="BH69" s="138">
        <f t="shared" si="56"/>
        <v>0</v>
      </c>
      <c r="BI69" s="138">
        <f t="shared" si="57"/>
        <v>0</v>
      </c>
      <c r="BJ69" s="138">
        <f t="shared" si="58"/>
        <v>0</v>
      </c>
      <c r="BK69" s="137">
        <f t="shared" si="59"/>
        <v>0</v>
      </c>
      <c r="BL69" s="134">
        <f t="shared" si="60"/>
        <v>0</v>
      </c>
      <c r="BM69" s="133" t="str">
        <f t="shared" si="61"/>
        <v>N</v>
      </c>
      <c r="BN69" s="136">
        <f t="shared" si="62"/>
        <v>1</v>
      </c>
      <c r="BO69" s="135"/>
      <c r="BR69" s="134"/>
      <c r="CU69" s="132"/>
      <c r="CV69" s="132"/>
      <c r="CW69" s="132"/>
      <c r="CX69" s="132"/>
      <c r="CY69" s="132"/>
      <c r="CZ69" s="132"/>
      <c r="DA69" s="132"/>
      <c r="DB69" s="132"/>
      <c r="DC69" s="132"/>
      <c r="DD69" s="132"/>
      <c r="DE69" s="132"/>
      <c r="DF69" s="132"/>
      <c r="DG69" s="132"/>
      <c r="DH69" s="132"/>
      <c r="DI69" s="132"/>
      <c r="DJ69" s="132"/>
      <c r="DK69" s="132"/>
      <c r="DL69" s="132"/>
      <c r="DM69" s="132"/>
      <c r="DN69" s="132"/>
      <c r="DO69" s="132"/>
      <c r="DP69" s="132"/>
      <c r="DQ69" s="132"/>
      <c r="DR69" s="132"/>
      <c r="DS69" s="132"/>
      <c r="DT69" s="132"/>
      <c r="DU69" s="132"/>
      <c r="DV69" s="132"/>
      <c r="DW69" s="132"/>
      <c r="DX69" s="132"/>
      <c r="DY69" s="132"/>
      <c r="DZ69" s="132"/>
      <c r="EA69" s="132"/>
      <c r="EB69" s="132"/>
    </row>
    <row r="70" spans="1:132" s="43" customFormat="1" ht="21" customHeight="1" x14ac:dyDescent="0.25">
      <c r="A70" s="154">
        <v>58</v>
      </c>
      <c r="B70" s="162"/>
      <c r="C70" s="161"/>
      <c r="D70" s="161"/>
      <c r="E70" s="160"/>
      <c r="F70" s="152"/>
      <c r="G70" s="151" t="str">
        <f t="shared" si="63"/>
        <v/>
      </c>
      <c r="H70" s="159" t="str">
        <f t="shared" si="64"/>
        <v/>
      </c>
      <c r="I70" s="149" t="str">
        <f t="shared" si="39"/>
        <v/>
      </c>
      <c r="J70" s="148" t="str">
        <f t="shared" si="40"/>
        <v/>
      </c>
      <c r="K70" s="148" t="str">
        <f t="shared" si="41"/>
        <v/>
      </c>
      <c r="L70" s="148" t="str">
        <f t="shared" si="42"/>
        <v/>
      </c>
      <c r="M70" s="109"/>
      <c r="N70" s="158"/>
      <c r="O70" s="158"/>
      <c r="P70" s="110"/>
      <c r="Q70" s="157"/>
      <c r="R70" s="156"/>
      <c r="S70" s="156"/>
      <c r="T70" s="155"/>
      <c r="U70" s="143" t="str">
        <f t="shared" si="43"/>
        <v/>
      </c>
      <c r="V70" s="142"/>
      <c r="W70" s="140">
        <f t="shared" si="44"/>
        <v>0</v>
      </c>
      <c r="X70" s="141"/>
      <c r="Y70" s="141"/>
      <c r="Z70" s="141"/>
      <c r="AA70" s="141"/>
      <c r="AB70" s="141"/>
      <c r="AC70" s="141"/>
      <c r="AD70" s="141"/>
      <c r="AE70" s="141" t="str">
        <f>IF(U70="","",SUM($U$13:U70))</f>
        <v/>
      </c>
      <c r="AF70" s="140" t="str">
        <f t="shared" si="45"/>
        <v/>
      </c>
      <c r="AG70" s="141" t="str">
        <f t="shared" si="46"/>
        <v/>
      </c>
      <c r="AH70" s="137"/>
      <c r="AI70" s="137"/>
      <c r="AJ70" s="137"/>
      <c r="AK70" s="137"/>
      <c r="AL70" s="138" t="str">
        <f t="shared" si="47"/>
        <v/>
      </c>
      <c r="AM70" s="138" t="str">
        <f t="shared" si="48"/>
        <v/>
      </c>
      <c r="AN70" s="137"/>
      <c r="AO70" s="137"/>
      <c r="AP70" s="140">
        <v>58</v>
      </c>
      <c r="AQ70" s="135"/>
      <c r="AR70" s="135"/>
      <c r="AS70" s="139" t="str">
        <f>IF(U68="","",IF(BB71=1,"STOP",IF(AX70="","",IF(SUM($AX$13:AX70&gt;$F$8),"JOB DONE",IF(BB71=1,"STOP","")))))</f>
        <v/>
      </c>
      <c r="AT70" s="138">
        <f t="shared" si="65"/>
        <v>0</v>
      </c>
      <c r="AU70" s="137">
        <f t="shared" si="66"/>
        <v>0</v>
      </c>
      <c r="AV70" s="134">
        <f t="shared" si="67"/>
        <v>0</v>
      </c>
      <c r="AW70" s="134">
        <f t="shared" si="49"/>
        <v>0</v>
      </c>
      <c r="AX70" s="134" t="str">
        <f>IF(U70="","",SUM($AW$13:AW70))</f>
        <v/>
      </c>
      <c r="AY70" s="136">
        <f t="shared" si="69"/>
        <v>58</v>
      </c>
      <c r="AZ70" s="136">
        <f t="shared" si="68"/>
        <v>58</v>
      </c>
      <c r="BA70" s="43">
        <f t="shared" si="50"/>
        <v>0</v>
      </c>
      <c r="BB70" s="43" t="str">
        <f t="shared" si="70"/>
        <v/>
      </c>
      <c r="BC70" s="43" t="str">
        <f t="shared" si="51"/>
        <v/>
      </c>
      <c r="BD70" s="137" t="str">
        <f t="shared" si="52"/>
        <v/>
      </c>
      <c r="BE70" s="137" t="str">
        <f t="shared" si="53"/>
        <v/>
      </c>
      <c r="BF70" s="137" t="str">
        <f t="shared" si="54"/>
        <v/>
      </c>
      <c r="BG70" s="137" t="str">
        <f t="shared" si="55"/>
        <v/>
      </c>
      <c r="BH70" s="138">
        <f t="shared" si="56"/>
        <v>0</v>
      </c>
      <c r="BI70" s="138">
        <f t="shared" si="57"/>
        <v>0</v>
      </c>
      <c r="BJ70" s="138">
        <f t="shared" si="58"/>
        <v>0</v>
      </c>
      <c r="BK70" s="137">
        <f t="shared" si="59"/>
        <v>0</v>
      </c>
      <c r="BL70" s="134">
        <f t="shared" si="60"/>
        <v>0</v>
      </c>
      <c r="BM70" s="133" t="str">
        <f t="shared" si="61"/>
        <v>N</v>
      </c>
      <c r="BN70" s="136">
        <f t="shared" si="62"/>
        <v>1</v>
      </c>
      <c r="BO70" s="135"/>
      <c r="BR70" s="134"/>
      <c r="CU70" s="132"/>
      <c r="CV70" s="132"/>
      <c r="CW70" s="132"/>
      <c r="CX70" s="132"/>
      <c r="CY70" s="132"/>
      <c r="CZ70" s="132"/>
      <c r="DA70" s="132"/>
      <c r="DB70" s="132"/>
      <c r="DC70" s="132"/>
      <c r="DD70" s="132"/>
      <c r="DE70" s="132"/>
      <c r="DF70" s="132"/>
      <c r="DG70" s="132"/>
      <c r="DH70" s="132"/>
      <c r="DI70" s="132"/>
      <c r="DJ70" s="132"/>
      <c r="DK70" s="132"/>
      <c r="DL70" s="132"/>
      <c r="DM70" s="132"/>
      <c r="DN70" s="132"/>
      <c r="DO70" s="132"/>
      <c r="DP70" s="132"/>
      <c r="DQ70" s="132"/>
      <c r="DR70" s="132"/>
      <c r="DS70" s="132"/>
      <c r="DT70" s="132"/>
      <c r="DU70" s="132"/>
      <c r="DV70" s="132"/>
      <c r="DW70" s="132"/>
      <c r="DX70" s="132"/>
      <c r="DY70" s="132"/>
      <c r="DZ70" s="132"/>
      <c r="EA70" s="132"/>
      <c r="EB70" s="132"/>
    </row>
    <row r="71" spans="1:132" s="43" customFormat="1" ht="21" customHeight="1" x14ac:dyDescent="0.25">
      <c r="A71" s="154">
        <v>59</v>
      </c>
      <c r="B71" s="162"/>
      <c r="C71" s="161"/>
      <c r="D71" s="161"/>
      <c r="E71" s="160"/>
      <c r="F71" s="152"/>
      <c r="G71" s="151" t="str">
        <f t="shared" si="63"/>
        <v/>
      </c>
      <c r="H71" s="159" t="str">
        <f t="shared" si="64"/>
        <v/>
      </c>
      <c r="I71" s="149" t="str">
        <f t="shared" si="39"/>
        <v/>
      </c>
      <c r="J71" s="148" t="str">
        <f t="shared" si="40"/>
        <v/>
      </c>
      <c r="K71" s="148" t="str">
        <f t="shared" si="41"/>
        <v/>
      </c>
      <c r="L71" s="148" t="str">
        <f t="shared" si="42"/>
        <v/>
      </c>
      <c r="M71" s="109"/>
      <c r="N71" s="158"/>
      <c r="O71" s="158"/>
      <c r="P71" s="110"/>
      <c r="Q71" s="157"/>
      <c r="R71" s="156"/>
      <c r="S71" s="156"/>
      <c r="T71" s="155"/>
      <c r="U71" s="143" t="str">
        <f t="shared" si="43"/>
        <v/>
      </c>
      <c r="V71" s="142"/>
      <c r="W71" s="140">
        <f t="shared" si="44"/>
        <v>0</v>
      </c>
      <c r="X71" s="141"/>
      <c r="Y71" s="141"/>
      <c r="Z71" s="141"/>
      <c r="AA71" s="141"/>
      <c r="AB71" s="141"/>
      <c r="AC71" s="141"/>
      <c r="AD71" s="141"/>
      <c r="AE71" s="141" t="str">
        <f>IF(U71="","",SUM($U$13:U71))</f>
        <v/>
      </c>
      <c r="AF71" s="140" t="str">
        <f t="shared" si="45"/>
        <v/>
      </c>
      <c r="AG71" s="141" t="str">
        <f t="shared" si="46"/>
        <v/>
      </c>
      <c r="AH71" s="137"/>
      <c r="AI71" s="137"/>
      <c r="AJ71" s="137"/>
      <c r="AK71" s="137"/>
      <c r="AL71" s="138" t="str">
        <f t="shared" si="47"/>
        <v/>
      </c>
      <c r="AM71" s="138" t="str">
        <f t="shared" si="48"/>
        <v/>
      </c>
      <c r="AN71" s="137"/>
      <c r="AO71" s="137"/>
      <c r="AP71" s="140">
        <v>59</v>
      </c>
      <c r="AQ71" s="135"/>
      <c r="AR71" s="135"/>
      <c r="AS71" s="139" t="str">
        <f>IF(U69="","",IF(BB72=1,"STOP",IF(AX71="","",IF(SUM($AX$13:AX71&gt;$F$8),"JOB DONE",IF(BB72=1,"STOP","")))))</f>
        <v/>
      </c>
      <c r="AT71" s="138">
        <f t="shared" si="65"/>
        <v>0</v>
      </c>
      <c r="AU71" s="137">
        <f t="shared" si="66"/>
        <v>0</v>
      </c>
      <c r="AV71" s="134">
        <f t="shared" si="67"/>
        <v>0</v>
      </c>
      <c r="AW71" s="134">
        <f t="shared" si="49"/>
        <v>0</v>
      </c>
      <c r="AX71" s="134" t="str">
        <f>IF(U71="","",SUM($AW$13:AW71))</f>
        <v/>
      </c>
      <c r="AY71" s="136">
        <f t="shared" si="69"/>
        <v>59</v>
      </c>
      <c r="AZ71" s="136">
        <f t="shared" si="68"/>
        <v>59</v>
      </c>
      <c r="BA71" s="43">
        <f t="shared" si="50"/>
        <v>0</v>
      </c>
      <c r="BB71" s="43" t="str">
        <f t="shared" si="70"/>
        <v/>
      </c>
      <c r="BC71" s="43" t="str">
        <f t="shared" si="51"/>
        <v/>
      </c>
      <c r="BD71" s="137" t="str">
        <f t="shared" si="52"/>
        <v/>
      </c>
      <c r="BE71" s="137" t="str">
        <f t="shared" si="53"/>
        <v/>
      </c>
      <c r="BF71" s="137" t="str">
        <f t="shared" si="54"/>
        <v/>
      </c>
      <c r="BG71" s="137" t="str">
        <f t="shared" si="55"/>
        <v/>
      </c>
      <c r="BH71" s="138">
        <f t="shared" si="56"/>
        <v>0</v>
      </c>
      <c r="BI71" s="138">
        <f t="shared" si="57"/>
        <v>0</v>
      </c>
      <c r="BJ71" s="138">
        <f t="shared" si="58"/>
        <v>0</v>
      </c>
      <c r="BK71" s="137">
        <f t="shared" si="59"/>
        <v>0</v>
      </c>
      <c r="BL71" s="134">
        <f t="shared" si="60"/>
        <v>0</v>
      </c>
      <c r="BM71" s="133" t="str">
        <f t="shared" si="61"/>
        <v>N</v>
      </c>
      <c r="BN71" s="136">
        <f t="shared" si="62"/>
        <v>1</v>
      </c>
      <c r="BO71" s="135"/>
      <c r="BR71" s="134"/>
      <c r="CU71" s="132"/>
      <c r="CV71" s="132"/>
      <c r="CW71" s="132"/>
      <c r="CX71" s="132"/>
      <c r="CY71" s="132"/>
      <c r="CZ71" s="132"/>
      <c r="DA71" s="132"/>
      <c r="DB71" s="132"/>
      <c r="DC71" s="132"/>
      <c r="DD71" s="132"/>
      <c r="DE71" s="132"/>
      <c r="DF71" s="132"/>
      <c r="DG71" s="132"/>
      <c r="DH71" s="132"/>
      <c r="DI71" s="132"/>
      <c r="DJ71" s="132"/>
      <c r="DK71" s="132"/>
      <c r="DL71" s="132"/>
      <c r="DM71" s="132"/>
      <c r="DN71" s="132"/>
      <c r="DO71" s="132"/>
      <c r="DP71" s="132"/>
      <c r="DQ71" s="132"/>
      <c r="DR71" s="132"/>
      <c r="DS71" s="132"/>
      <c r="DT71" s="132"/>
      <c r="DU71" s="132"/>
      <c r="DV71" s="132"/>
      <c r="DW71" s="132"/>
      <c r="DX71" s="132"/>
      <c r="DY71" s="132"/>
      <c r="DZ71" s="132"/>
      <c r="EA71" s="132"/>
      <c r="EB71" s="132"/>
    </row>
    <row r="72" spans="1:132" s="43" customFormat="1" ht="21" customHeight="1" x14ac:dyDescent="0.25">
      <c r="A72" s="154">
        <v>60</v>
      </c>
      <c r="B72" s="162"/>
      <c r="C72" s="161"/>
      <c r="D72" s="161"/>
      <c r="E72" s="160"/>
      <c r="F72" s="152"/>
      <c r="G72" s="151" t="str">
        <f t="shared" si="63"/>
        <v/>
      </c>
      <c r="H72" s="159" t="str">
        <f t="shared" si="64"/>
        <v/>
      </c>
      <c r="I72" s="149" t="str">
        <f t="shared" si="39"/>
        <v/>
      </c>
      <c r="J72" s="148" t="str">
        <f t="shared" si="40"/>
        <v/>
      </c>
      <c r="K72" s="148" t="str">
        <f t="shared" si="41"/>
        <v/>
      </c>
      <c r="L72" s="148" t="str">
        <f t="shared" si="42"/>
        <v/>
      </c>
      <c r="M72" s="109"/>
      <c r="N72" s="158"/>
      <c r="O72" s="158"/>
      <c r="P72" s="110"/>
      <c r="Q72" s="157"/>
      <c r="R72" s="156"/>
      <c r="S72" s="156"/>
      <c r="T72" s="155"/>
      <c r="U72" s="143" t="str">
        <f t="shared" si="43"/>
        <v/>
      </c>
      <c r="V72" s="142"/>
      <c r="W72" s="140">
        <f t="shared" si="44"/>
        <v>0</v>
      </c>
      <c r="X72" s="141"/>
      <c r="Y72" s="141"/>
      <c r="Z72" s="141"/>
      <c r="AA72" s="141"/>
      <c r="AB72" s="141"/>
      <c r="AC72" s="141"/>
      <c r="AD72" s="141"/>
      <c r="AE72" s="141" t="str">
        <f>IF(U72="","",SUM($U$13:U72))</f>
        <v/>
      </c>
      <c r="AF72" s="140" t="str">
        <f t="shared" si="45"/>
        <v/>
      </c>
      <c r="AG72" s="141" t="str">
        <f t="shared" si="46"/>
        <v/>
      </c>
      <c r="AH72" s="137"/>
      <c r="AI72" s="137"/>
      <c r="AJ72" s="137"/>
      <c r="AK72" s="137"/>
      <c r="AL72" s="138" t="str">
        <f t="shared" si="47"/>
        <v/>
      </c>
      <c r="AM72" s="138" t="str">
        <f t="shared" si="48"/>
        <v/>
      </c>
      <c r="AN72" s="137"/>
      <c r="AO72" s="137"/>
      <c r="AP72" s="140">
        <v>60</v>
      </c>
      <c r="AQ72" s="135"/>
      <c r="AR72" s="135"/>
      <c r="AS72" s="139" t="str">
        <f>IF(U70="","",IF(BB73=1,"STOP",IF(AX72="","",IF(SUM($AX$13:AX72&gt;$F$8),"JOB DONE",IF(BB73=1,"STOP","")))))</f>
        <v/>
      </c>
      <c r="AT72" s="138">
        <f t="shared" si="65"/>
        <v>0</v>
      </c>
      <c r="AU72" s="137">
        <f t="shared" si="66"/>
        <v>0</v>
      </c>
      <c r="AV72" s="134">
        <f t="shared" si="67"/>
        <v>0</v>
      </c>
      <c r="AW72" s="134">
        <f t="shared" si="49"/>
        <v>0</v>
      </c>
      <c r="AX72" s="134" t="str">
        <f>IF(U72="","",SUM($AW$13:AW72))</f>
        <v/>
      </c>
      <c r="AY72" s="136">
        <f t="shared" si="69"/>
        <v>60</v>
      </c>
      <c r="AZ72" s="136">
        <f t="shared" si="68"/>
        <v>60</v>
      </c>
      <c r="BA72" s="43">
        <f t="shared" si="50"/>
        <v>0</v>
      </c>
      <c r="BB72" s="43" t="str">
        <f t="shared" si="70"/>
        <v/>
      </c>
      <c r="BC72" s="43" t="str">
        <f t="shared" si="51"/>
        <v/>
      </c>
      <c r="BD72" s="137" t="str">
        <f t="shared" si="52"/>
        <v/>
      </c>
      <c r="BE72" s="137" t="str">
        <f t="shared" si="53"/>
        <v/>
      </c>
      <c r="BF72" s="137" t="str">
        <f t="shared" si="54"/>
        <v/>
      </c>
      <c r="BG72" s="137" t="str">
        <f t="shared" si="55"/>
        <v/>
      </c>
      <c r="BH72" s="138">
        <f t="shared" si="56"/>
        <v>0</v>
      </c>
      <c r="BI72" s="138">
        <f t="shared" si="57"/>
        <v>0</v>
      </c>
      <c r="BJ72" s="138">
        <f t="shared" si="58"/>
        <v>0</v>
      </c>
      <c r="BK72" s="137">
        <f t="shared" si="59"/>
        <v>0</v>
      </c>
      <c r="BL72" s="134">
        <f t="shared" si="60"/>
        <v>0</v>
      </c>
      <c r="BM72" s="133" t="str">
        <f t="shared" si="61"/>
        <v>N</v>
      </c>
      <c r="BN72" s="136">
        <f t="shared" si="62"/>
        <v>1</v>
      </c>
      <c r="BO72" s="135"/>
      <c r="BR72" s="134"/>
      <c r="CU72" s="132"/>
      <c r="CV72" s="132"/>
      <c r="CW72" s="132"/>
      <c r="CX72" s="132"/>
      <c r="CY72" s="132"/>
      <c r="CZ72" s="132"/>
      <c r="DA72" s="132"/>
      <c r="DB72" s="132"/>
      <c r="DC72" s="132"/>
      <c r="DD72" s="132"/>
      <c r="DE72" s="132"/>
      <c r="DF72" s="132"/>
      <c r="DG72" s="132"/>
      <c r="DH72" s="132"/>
      <c r="DI72" s="132"/>
      <c r="DJ72" s="132"/>
      <c r="DK72" s="132"/>
      <c r="DL72" s="132"/>
      <c r="DM72" s="132"/>
      <c r="DN72" s="132"/>
      <c r="DO72" s="132"/>
      <c r="DP72" s="132"/>
      <c r="DQ72" s="132"/>
      <c r="DR72" s="132"/>
      <c r="DS72" s="132"/>
      <c r="DT72" s="132"/>
      <c r="DU72" s="132"/>
      <c r="DV72" s="132"/>
      <c r="DW72" s="132"/>
      <c r="DX72" s="132"/>
      <c r="DY72" s="132"/>
      <c r="DZ72" s="132"/>
      <c r="EA72" s="132"/>
      <c r="EB72" s="132"/>
    </row>
    <row r="73" spans="1:132" s="43" customFormat="1" ht="21" customHeight="1" x14ac:dyDescent="0.25">
      <c r="A73" s="154">
        <v>61</v>
      </c>
      <c r="B73" s="162"/>
      <c r="C73" s="161"/>
      <c r="D73" s="161"/>
      <c r="E73" s="160"/>
      <c r="F73" s="152"/>
      <c r="G73" s="151" t="str">
        <f t="shared" si="63"/>
        <v/>
      </c>
      <c r="H73" s="159" t="str">
        <f t="shared" si="64"/>
        <v/>
      </c>
      <c r="I73" s="149" t="str">
        <f t="shared" si="39"/>
        <v/>
      </c>
      <c r="J73" s="148" t="str">
        <f t="shared" si="40"/>
        <v/>
      </c>
      <c r="K73" s="148" t="str">
        <f t="shared" si="41"/>
        <v/>
      </c>
      <c r="L73" s="148" t="str">
        <f t="shared" si="42"/>
        <v/>
      </c>
      <c r="M73" s="109"/>
      <c r="N73" s="158"/>
      <c r="O73" s="158"/>
      <c r="P73" s="110"/>
      <c r="Q73" s="157"/>
      <c r="R73" s="156"/>
      <c r="S73" s="156"/>
      <c r="T73" s="155"/>
      <c r="U73" s="143" t="str">
        <f t="shared" si="43"/>
        <v/>
      </c>
      <c r="V73" s="142"/>
      <c r="W73" s="140">
        <f t="shared" si="44"/>
        <v>0</v>
      </c>
      <c r="X73" s="141"/>
      <c r="Y73" s="141"/>
      <c r="Z73" s="141"/>
      <c r="AA73" s="141"/>
      <c r="AB73" s="141"/>
      <c r="AC73" s="141"/>
      <c r="AD73" s="141"/>
      <c r="AE73" s="141" t="str">
        <f>IF(U73="","",SUM($U$13:U73))</f>
        <v/>
      </c>
      <c r="AF73" s="140" t="str">
        <f t="shared" si="45"/>
        <v/>
      </c>
      <c r="AG73" s="141" t="str">
        <f t="shared" si="46"/>
        <v/>
      </c>
      <c r="AH73" s="137"/>
      <c r="AI73" s="137"/>
      <c r="AJ73" s="137"/>
      <c r="AK73" s="137"/>
      <c r="AL73" s="138" t="str">
        <f t="shared" si="47"/>
        <v/>
      </c>
      <c r="AM73" s="138" t="str">
        <f t="shared" si="48"/>
        <v/>
      </c>
      <c r="AN73" s="137"/>
      <c r="AO73" s="137"/>
      <c r="AP73" s="140">
        <v>61</v>
      </c>
      <c r="AQ73" s="135"/>
      <c r="AR73" s="135"/>
      <c r="AS73" s="139" t="str">
        <f>IF(U71="","",IF(BB74=1,"STOP",IF(AX73="","",IF(SUM($AX$13:AX73&gt;$F$8),"JOB DONE",IF(BB74=1,"STOP","")))))</f>
        <v/>
      </c>
      <c r="AT73" s="138">
        <f t="shared" si="65"/>
        <v>0</v>
      </c>
      <c r="AU73" s="137">
        <f t="shared" si="66"/>
        <v>0</v>
      </c>
      <c r="AV73" s="134">
        <f t="shared" si="67"/>
        <v>0</v>
      </c>
      <c r="AW73" s="134">
        <f t="shared" si="49"/>
        <v>0</v>
      </c>
      <c r="AX73" s="134" t="str">
        <f>IF(U73="","",SUM($AW$13:AW73))</f>
        <v/>
      </c>
      <c r="AY73" s="136">
        <f t="shared" si="69"/>
        <v>61</v>
      </c>
      <c r="AZ73" s="136">
        <f t="shared" si="68"/>
        <v>61</v>
      </c>
      <c r="BA73" s="43">
        <f t="shared" si="50"/>
        <v>0</v>
      </c>
      <c r="BB73" s="43" t="str">
        <f t="shared" si="70"/>
        <v/>
      </c>
      <c r="BC73" s="43" t="str">
        <f t="shared" si="51"/>
        <v/>
      </c>
      <c r="BD73" s="137" t="str">
        <f t="shared" si="52"/>
        <v/>
      </c>
      <c r="BE73" s="137" t="str">
        <f t="shared" si="53"/>
        <v/>
      </c>
      <c r="BF73" s="137" t="str">
        <f t="shared" si="54"/>
        <v/>
      </c>
      <c r="BG73" s="137" t="str">
        <f t="shared" si="55"/>
        <v/>
      </c>
      <c r="BH73" s="138">
        <f t="shared" si="56"/>
        <v>0</v>
      </c>
      <c r="BI73" s="138">
        <f t="shared" si="57"/>
        <v>0</v>
      </c>
      <c r="BJ73" s="138">
        <f t="shared" si="58"/>
        <v>0</v>
      </c>
      <c r="BK73" s="137">
        <f t="shared" si="59"/>
        <v>0</v>
      </c>
      <c r="BL73" s="134">
        <f t="shared" si="60"/>
        <v>0</v>
      </c>
      <c r="BM73" s="133" t="str">
        <f t="shared" si="61"/>
        <v>N</v>
      </c>
      <c r="BN73" s="136">
        <f t="shared" si="62"/>
        <v>1</v>
      </c>
      <c r="BO73" s="135"/>
      <c r="BR73" s="134"/>
      <c r="CU73" s="132"/>
      <c r="CV73" s="132"/>
      <c r="CW73" s="132"/>
      <c r="CX73" s="132"/>
      <c r="CY73" s="132"/>
      <c r="CZ73" s="132"/>
      <c r="DA73" s="132"/>
      <c r="DB73" s="132"/>
      <c r="DC73" s="132"/>
      <c r="DD73" s="132"/>
      <c r="DE73" s="132"/>
      <c r="DF73" s="132"/>
      <c r="DG73" s="132"/>
      <c r="DH73" s="132"/>
      <c r="DI73" s="132"/>
      <c r="DJ73" s="132"/>
      <c r="DK73" s="132"/>
      <c r="DL73" s="132"/>
      <c r="DM73" s="132"/>
      <c r="DN73" s="132"/>
      <c r="DO73" s="132"/>
      <c r="DP73" s="132"/>
      <c r="DQ73" s="132"/>
      <c r="DR73" s="132"/>
      <c r="DS73" s="132"/>
      <c r="DT73" s="132"/>
      <c r="DU73" s="132"/>
      <c r="DV73" s="132"/>
      <c r="DW73" s="132"/>
      <c r="DX73" s="132"/>
      <c r="DY73" s="132"/>
      <c r="DZ73" s="132"/>
      <c r="EA73" s="132"/>
      <c r="EB73" s="132"/>
    </row>
    <row r="74" spans="1:132" s="43" customFormat="1" ht="21" customHeight="1" x14ac:dyDescent="0.25">
      <c r="A74" s="154">
        <v>62</v>
      </c>
      <c r="B74" s="162"/>
      <c r="C74" s="161"/>
      <c r="D74" s="161"/>
      <c r="E74" s="160"/>
      <c r="F74" s="152"/>
      <c r="G74" s="151" t="str">
        <f t="shared" si="63"/>
        <v/>
      </c>
      <c r="H74" s="159" t="str">
        <f t="shared" si="64"/>
        <v/>
      </c>
      <c r="I74" s="149" t="str">
        <f t="shared" si="39"/>
        <v/>
      </c>
      <c r="J74" s="148" t="str">
        <f t="shared" si="40"/>
        <v/>
      </c>
      <c r="K74" s="148" t="str">
        <f t="shared" si="41"/>
        <v/>
      </c>
      <c r="L74" s="148" t="str">
        <f t="shared" si="42"/>
        <v/>
      </c>
      <c r="M74" s="109"/>
      <c r="N74" s="158"/>
      <c r="O74" s="158"/>
      <c r="P74" s="110"/>
      <c r="Q74" s="157"/>
      <c r="R74" s="156"/>
      <c r="S74" s="156"/>
      <c r="T74" s="155"/>
      <c r="U74" s="143" t="str">
        <f t="shared" si="43"/>
        <v/>
      </c>
      <c r="V74" s="142"/>
      <c r="W74" s="140">
        <f t="shared" si="44"/>
        <v>0</v>
      </c>
      <c r="X74" s="141"/>
      <c r="Y74" s="141"/>
      <c r="Z74" s="141"/>
      <c r="AA74" s="141"/>
      <c r="AB74" s="141"/>
      <c r="AC74" s="141"/>
      <c r="AD74" s="141"/>
      <c r="AE74" s="141" t="str">
        <f>IF(U74="","",SUM($U$13:U74))</f>
        <v/>
      </c>
      <c r="AF74" s="140" t="str">
        <f t="shared" si="45"/>
        <v/>
      </c>
      <c r="AG74" s="141" t="str">
        <f t="shared" si="46"/>
        <v/>
      </c>
      <c r="AH74" s="137"/>
      <c r="AI74" s="137"/>
      <c r="AJ74" s="137"/>
      <c r="AK74" s="137"/>
      <c r="AL74" s="138" t="str">
        <f t="shared" si="47"/>
        <v/>
      </c>
      <c r="AM74" s="138" t="str">
        <f t="shared" si="48"/>
        <v/>
      </c>
      <c r="AN74" s="137"/>
      <c r="AO74" s="137"/>
      <c r="AP74" s="140">
        <v>62</v>
      </c>
      <c r="AQ74" s="135"/>
      <c r="AR74" s="135"/>
      <c r="AS74" s="139" t="str">
        <f>IF(U72="","",IF(BB75=1,"STOP",IF(AX74="","",IF(SUM($AX$13:AX74&gt;$F$8),"JOB DONE",IF(BB75=1,"STOP","")))))</f>
        <v/>
      </c>
      <c r="AT74" s="138">
        <f t="shared" si="65"/>
        <v>0</v>
      </c>
      <c r="AU74" s="137">
        <f t="shared" si="66"/>
        <v>0</v>
      </c>
      <c r="AV74" s="134">
        <f t="shared" si="67"/>
        <v>0</v>
      </c>
      <c r="AW74" s="134">
        <f t="shared" si="49"/>
        <v>0</v>
      </c>
      <c r="AX74" s="134" t="str">
        <f>IF(U74="","",SUM($AW$13:AW74))</f>
        <v/>
      </c>
      <c r="AY74" s="136">
        <f t="shared" si="69"/>
        <v>62</v>
      </c>
      <c r="AZ74" s="136">
        <f t="shared" si="68"/>
        <v>62</v>
      </c>
      <c r="BA74" s="43">
        <f t="shared" si="50"/>
        <v>0</v>
      </c>
      <c r="BB74" s="43" t="str">
        <f t="shared" si="70"/>
        <v/>
      </c>
      <c r="BC74" s="43" t="str">
        <f t="shared" si="51"/>
        <v/>
      </c>
      <c r="BD74" s="137" t="str">
        <f t="shared" si="52"/>
        <v/>
      </c>
      <c r="BE74" s="137" t="str">
        <f t="shared" si="53"/>
        <v/>
      </c>
      <c r="BF74" s="137" t="str">
        <f t="shared" si="54"/>
        <v/>
      </c>
      <c r="BG74" s="137" t="str">
        <f t="shared" si="55"/>
        <v/>
      </c>
      <c r="BH74" s="138">
        <f t="shared" si="56"/>
        <v>0</v>
      </c>
      <c r="BI74" s="138">
        <f t="shared" si="57"/>
        <v>0</v>
      </c>
      <c r="BJ74" s="138">
        <f t="shared" si="58"/>
        <v>0</v>
      </c>
      <c r="BK74" s="137">
        <f t="shared" si="59"/>
        <v>0</v>
      </c>
      <c r="BL74" s="134">
        <f t="shared" si="60"/>
        <v>0</v>
      </c>
      <c r="BM74" s="133" t="str">
        <f t="shared" si="61"/>
        <v>N</v>
      </c>
      <c r="BN74" s="136">
        <f t="shared" si="62"/>
        <v>1</v>
      </c>
      <c r="BO74" s="135"/>
      <c r="BR74" s="134"/>
      <c r="CU74" s="132"/>
      <c r="CV74" s="132"/>
      <c r="CW74" s="132"/>
      <c r="CX74" s="132"/>
      <c r="CY74" s="132"/>
      <c r="CZ74" s="132"/>
      <c r="DA74" s="132"/>
      <c r="DB74" s="132"/>
      <c r="DC74" s="132"/>
      <c r="DD74" s="132"/>
      <c r="DE74" s="132"/>
      <c r="DF74" s="132"/>
      <c r="DG74" s="132"/>
      <c r="DH74" s="132"/>
      <c r="DI74" s="132"/>
      <c r="DJ74" s="132"/>
      <c r="DK74" s="132"/>
      <c r="DL74" s="132"/>
      <c r="DM74" s="132"/>
      <c r="DN74" s="132"/>
      <c r="DO74" s="132"/>
      <c r="DP74" s="132"/>
      <c r="DQ74" s="132"/>
      <c r="DR74" s="132"/>
      <c r="DS74" s="132"/>
      <c r="DT74" s="132"/>
      <c r="DU74" s="132"/>
      <c r="DV74" s="132"/>
      <c r="DW74" s="132"/>
      <c r="DX74" s="132"/>
      <c r="DY74" s="132"/>
      <c r="DZ74" s="132"/>
      <c r="EA74" s="132"/>
      <c r="EB74" s="132"/>
    </row>
    <row r="75" spans="1:132" s="43" customFormat="1" ht="21" customHeight="1" x14ac:dyDescent="0.25">
      <c r="A75" s="154">
        <v>63</v>
      </c>
      <c r="B75" s="162"/>
      <c r="C75" s="161"/>
      <c r="D75" s="161"/>
      <c r="E75" s="160"/>
      <c r="F75" s="152"/>
      <c r="G75" s="151" t="str">
        <f t="shared" si="63"/>
        <v/>
      </c>
      <c r="H75" s="159" t="str">
        <f t="shared" si="64"/>
        <v/>
      </c>
      <c r="I75" s="149" t="str">
        <f t="shared" si="39"/>
        <v/>
      </c>
      <c r="J75" s="148" t="str">
        <f t="shared" si="40"/>
        <v/>
      </c>
      <c r="K75" s="148" t="str">
        <f t="shared" si="41"/>
        <v/>
      </c>
      <c r="L75" s="148" t="str">
        <f t="shared" si="42"/>
        <v/>
      </c>
      <c r="M75" s="109"/>
      <c r="N75" s="158"/>
      <c r="O75" s="158"/>
      <c r="P75" s="110"/>
      <c r="Q75" s="157"/>
      <c r="R75" s="156"/>
      <c r="S75" s="156"/>
      <c r="T75" s="155"/>
      <c r="U75" s="143" t="str">
        <f t="shared" si="43"/>
        <v/>
      </c>
      <c r="V75" s="142"/>
      <c r="W75" s="140">
        <f t="shared" si="44"/>
        <v>0</v>
      </c>
      <c r="X75" s="141"/>
      <c r="Y75" s="141"/>
      <c r="Z75" s="141"/>
      <c r="AA75" s="141"/>
      <c r="AB75" s="141"/>
      <c r="AC75" s="141"/>
      <c r="AD75" s="141"/>
      <c r="AE75" s="141" t="str">
        <f>IF(U75="","",SUM($U$13:U75))</f>
        <v/>
      </c>
      <c r="AF75" s="140" t="str">
        <f t="shared" si="45"/>
        <v/>
      </c>
      <c r="AG75" s="141" t="str">
        <f t="shared" si="46"/>
        <v/>
      </c>
      <c r="AH75" s="137"/>
      <c r="AI75" s="137"/>
      <c r="AJ75" s="137"/>
      <c r="AK75" s="137"/>
      <c r="AL75" s="138" t="str">
        <f t="shared" si="47"/>
        <v/>
      </c>
      <c r="AM75" s="138" t="str">
        <f t="shared" si="48"/>
        <v/>
      </c>
      <c r="AN75" s="137"/>
      <c r="AO75" s="137"/>
      <c r="AP75" s="140">
        <v>63</v>
      </c>
      <c r="AQ75" s="135"/>
      <c r="AR75" s="135"/>
      <c r="AS75" s="139" t="str">
        <f>IF(U73="","",IF(BB76=1,"STOP",IF(AX75="","",IF(SUM($AX$13:AX75&gt;$F$8),"JOB DONE",IF(BB76=1,"STOP","")))))</f>
        <v/>
      </c>
      <c r="AT75" s="138">
        <f t="shared" si="65"/>
        <v>0</v>
      </c>
      <c r="AU75" s="137">
        <f t="shared" si="66"/>
        <v>0</v>
      </c>
      <c r="AV75" s="134">
        <f t="shared" si="67"/>
        <v>0</v>
      </c>
      <c r="AW75" s="134">
        <f t="shared" si="49"/>
        <v>0</v>
      </c>
      <c r="AX75" s="134" t="str">
        <f>IF(U75="","",SUM($AW$13:AW75))</f>
        <v/>
      </c>
      <c r="AY75" s="136">
        <f t="shared" si="69"/>
        <v>63</v>
      </c>
      <c r="AZ75" s="136">
        <f t="shared" si="68"/>
        <v>63</v>
      </c>
      <c r="BA75" s="43">
        <f t="shared" si="50"/>
        <v>0</v>
      </c>
      <c r="BB75" s="43" t="str">
        <f t="shared" si="70"/>
        <v/>
      </c>
      <c r="BC75" s="43" t="str">
        <f t="shared" si="51"/>
        <v/>
      </c>
      <c r="BD75" s="137" t="str">
        <f t="shared" si="52"/>
        <v/>
      </c>
      <c r="BE75" s="137" t="str">
        <f t="shared" si="53"/>
        <v/>
      </c>
      <c r="BF75" s="137" t="str">
        <f t="shared" si="54"/>
        <v/>
      </c>
      <c r="BG75" s="137" t="str">
        <f t="shared" si="55"/>
        <v/>
      </c>
      <c r="BH75" s="138">
        <f t="shared" si="56"/>
        <v>0</v>
      </c>
      <c r="BI75" s="138">
        <f t="shared" si="57"/>
        <v>0</v>
      </c>
      <c r="BJ75" s="138">
        <f t="shared" si="58"/>
        <v>0</v>
      </c>
      <c r="BK75" s="137">
        <f t="shared" si="59"/>
        <v>0</v>
      </c>
      <c r="BL75" s="134">
        <f t="shared" si="60"/>
        <v>0</v>
      </c>
      <c r="BM75" s="133" t="str">
        <f t="shared" si="61"/>
        <v>N</v>
      </c>
      <c r="BN75" s="136">
        <f t="shared" si="62"/>
        <v>1</v>
      </c>
      <c r="BO75" s="135"/>
      <c r="BR75" s="134"/>
      <c r="CU75" s="132"/>
      <c r="CV75" s="132"/>
      <c r="CW75" s="132"/>
      <c r="CX75" s="132"/>
      <c r="CY75" s="132"/>
      <c r="CZ75" s="132"/>
      <c r="DA75" s="132"/>
      <c r="DB75" s="132"/>
      <c r="DC75" s="132"/>
      <c r="DD75" s="132"/>
      <c r="DE75" s="132"/>
      <c r="DF75" s="132"/>
      <c r="DG75" s="132"/>
      <c r="DH75" s="132"/>
      <c r="DI75" s="132"/>
      <c r="DJ75" s="132"/>
      <c r="DK75" s="132"/>
      <c r="DL75" s="132"/>
      <c r="DM75" s="132"/>
      <c r="DN75" s="132"/>
      <c r="DO75" s="132"/>
      <c r="DP75" s="132"/>
      <c r="DQ75" s="132"/>
      <c r="DR75" s="132"/>
      <c r="DS75" s="132"/>
      <c r="DT75" s="132"/>
      <c r="DU75" s="132"/>
      <c r="DV75" s="132"/>
      <c r="DW75" s="132"/>
      <c r="DX75" s="132"/>
      <c r="DY75" s="132"/>
      <c r="DZ75" s="132"/>
      <c r="EA75" s="132"/>
      <c r="EB75" s="132"/>
    </row>
    <row r="76" spans="1:132" s="43" customFormat="1" ht="21" customHeight="1" x14ac:dyDescent="0.25">
      <c r="A76" s="154">
        <v>64</v>
      </c>
      <c r="B76" s="162"/>
      <c r="C76" s="161"/>
      <c r="D76" s="161"/>
      <c r="E76" s="160"/>
      <c r="F76" s="152"/>
      <c r="G76" s="151" t="str">
        <f t="shared" si="63"/>
        <v/>
      </c>
      <c r="H76" s="159" t="str">
        <f t="shared" si="64"/>
        <v/>
      </c>
      <c r="I76" s="149" t="str">
        <f t="shared" si="39"/>
        <v/>
      </c>
      <c r="J76" s="148" t="str">
        <f t="shared" si="40"/>
        <v/>
      </c>
      <c r="K76" s="148" t="str">
        <f t="shared" si="41"/>
        <v/>
      </c>
      <c r="L76" s="148" t="str">
        <f t="shared" si="42"/>
        <v/>
      </c>
      <c r="M76" s="109"/>
      <c r="N76" s="158"/>
      <c r="O76" s="158"/>
      <c r="P76" s="110"/>
      <c r="Q76" s="157"/>
      <c r="R76" s="156"/>
      <c r="S76" s="156"/>
      <c r="T76" s="155"/>
      <c r="U76" s="143" t="str">
        <f t="shared" si="43"/>
        <v/>
      </c>
      <c r="V76" s="142"/>
      <c r="W76" s="140">
        <f t="shared" si="44"/>
        <v>0</v>
      </c>
      <c r="X76" s="141"/>
      <c r="Y76" s="141"/>
      <c r="Z76" s="141"/>
      <c r="AA76" s="141"/>
      <c r="AB76" s="141"/>
      <c r="AC76" s="141"/>
      <c r="AD76" s="141"/>
      <c r="AE76" s="141" t="str">
        <f>IF(U76="","",SUM($U$13:U76))</f>
        <v/>
      </c>
      <c r="AF76" s="140" t="str">
        <f t="shared" si="45"/>
        <v/>
      </c>
      <c r="AG76" s="141" t="str">
        <f t="shared" si="46"/>
        <v/>
      </c>
      <c r="AH76" s="137"/>
      <c r="AI76" s="137"/>
      <c r="AJ76" s="137"/>
      <c r="AK76" s="137"/>
      <c r="AL76" s="138" t="str">
        <f t="shared" si="47"/>
        <v/>
      </c>
      <c r="AM76" s="138" t="str">
        <f t="shared" si="48"/>
        <v/>
      </c>
      <c r="AN76" s="137"/>
      <c r="AO76" s="137"/>
      <c r="AP76" s="140">
        <v>64</v>
      </c>
      <c r="AQ76" s="135"/>
      <c r="AR76" s="135"/>
      <c r="AS76" s="139" t="str">
        <f>IF(U74="","",IF(BB77=1,"STOP",IF(AX76="","",IF(SUM($AX$13:AX76&gt;$F$8),"JOB DONE",IF(BB77=1,"STOP","")))))</f>
        <v/>
      </c>
      <c r="AT76" s="138">
        <f t="shared" si="65"/>
        <v>0</v>
      </c>
      <c r="AU76" s="137">
        <f t="shared" si="66"/>
        <v>0</v>
      </c>
      <c r="AV76" s="134">
        <f t="shared" si="67"/>
        <v>0</v>
      </c>
      <c r="AW76" s="134">
        <f t="shared" si="49"/>
        <v>0</v>
      </c>
      <c r="AX76" s="134" t="str">
        <f>IF(U76="","",SUM($AW$13:AW76))</f>
        <v/>
      </c>
      <c r="AY76" s="136">
        <f t="shared" si="69"/>
        <v>64</v>
      </c>
      <c r="AZ76" s="136">
        <f t="shared" si="68"/>
        <v>64</v>
      </c>
      <c r="BA76" s="43">
        <f t="shared" si="50"/>
        <v>0</v>
      </c>
      <c r="BB76" s="43" t="str">
        <f t="shared" si="70"/>
        <v/>
      </c>
      <c r="BC76" s="43" t="str">
        <f t="shared" si="51"/>
        <v/>
      </c>
      <c r="BD76" s="137" t="str">
        <f t="shared" si="52"/>
        <v/>
      </c>
      <c r="BE76" s="137" t="str">
        <f t="shared" si="53"/>
        <v/>
      </c>
      <c r="BF76" s="137" t="str">
        <f t="shared" si="54"/>
        <v/>
      </c>
      <c r="BG76" s="137" t="str">
        <f t="shared" si="55"/>
        <v/>
      </c>
      <c r="BH76" s="138">
        <f t="shared" si="56"/>
        <v>0</v>
      </c>
      <c r="BI76" s="138">
        <f t="shared" si="57"/>
        <v>0</v>
      </c>
      <c r="BJ76" s="138">
        <f t="shared" si="58"/>
        <v>0</v>
      </c>
      <c r="BK76" s="137">
        <f t="shared" si="59"/>
        <v>0</v>
      </c>
      <c r="BL76" s="134">
        <f t="shared" si="60"/>
        <v>0</v>
      </c>
      <c r="BM76" s="133" t="str">
        <f t="shared" si="61"/>
        <v>N</v>
      </c>
      <c r="BN76" s="136">
        <f t="shared" si="62"/>
        <v>1</v>
      </c>
      <c r="BO76" s="135"/>
      <c r="BR76" s="134"/>
      <c r="CU76" s="132"/>
      <c r="CV76" s="132"/>
      <c r="CW76" s="132"/>
      <c r="CX76" s="132"/>
      <c r="CY76" s="132"/>
      <c r="CZ76" s="132"/>
      <c r="DA76" s="132"/>
      <c r="DB76" s="132"/>
      <c r="DC76" s="132"/>
      <c r="DD76" s="132"/>
      <c r="DE76" s="132"/>
      <c r="DF76" s="132"/>
      <c r="DG76" s="132"/>
      <c r="DH76" s="132"/>
      <c r="DI76" s="132"/>
      <c r="DJ76" s="132"/>
      <c r="DK76" s="132"/>
      <c r="DL76" s="132"/>
      <c r="DM76" s="132"/>
      <c r="DN76" s="132"/>
      <c r="DO76" s="132"/>
      <c r="DP76" s="132"/>
      <c r="DQ76" s="132"/>
      <c r="DR76" s="132"/>
      <c r="DS76" s="132"/>
      <c r="DT76" s="132"/>
      <c r="DU76" s="132"/>
      <c r="DV76" s="132"/>
      <c r="DW76" s="132"/>
      <c r="DX76" s="132"/>
      <c r="DY76" s="132"/>
      <c r="DZ76" s="132"/>
      <c r="EA76" s="132"/>
      <c r="EB76" s="132"/>
    </row>
    <row r="77" spans="1:132" s="43" customFormat="1" ht="21" customHeight="1" x14ac:dyDescent="0.25">
      <c r="A77" s="154">
        <v>65</v>
      </c>
      <c r="B77" s="162"/>
      <c r="C77" s="161"/>
      <c r="D77" s="161"/>
      <c r="E77" s="160"/>
      <c r="F77" s="152"/>
      <c r="G77" s="151" t="str">
        <f t="shared" si="63"/>
        <v/>
      </c>
      <c r="H77" s="159" t="str">
        <f t="shared" si="64"/>
        <v/>
      </c>
      <c r="I77" s="149" t="str">
        <f t="shared" ref="I77:I108" si="71">IFERROR(IF(E77="N/R",0,IF(AND(E77="Multi",F77&lt;2),"",(IF(AND(E77="MULTI",F77&gt;4),"",IF(G77="","",IF(E77="WIN",H77,IF(E77="SPLIT",H77/$BD$3*$K$4,IF(E77="MULTI",H77/F77,IF(E77="SPLIT 4",(H77/2)/$BD$3*$K$4,""))))))))),"")</f>
        <v/>
      </c>
      <c r="J77" s="148" t="str">
        <f t="shared" ref="J77:J108" si="72">IFERROR(IF(AND(E77="MULTI",F77&lt;2),"",(IF(AND(E77="MULTI",F77&gt;4),"",IF(E77="","",IF(E77="WIN","",IF(AND(E77="WIN",G77=2),"",IF(E77="SPLIT",H77/$BD$3*$L$4,IF(E77="MULTI",H77/F77,IF(E77="SPLIT 4",(H77/2)/$BD$3*$L$4,0))))))))),"")</f>
        <v/>
      </c>
      <c r="K77" s="148" t="str">
        <f t="shared" ref="K77:K108" si="73">IFERROR(IF(AND(E77="MULTI",OR(F77&gt;4,F77&lt;2)),"",IF(AND(E77="MULTI",F77&gt;=3),H77/F77,IF(E77="SPLIT 4",(H77/2)/$BD$3*$K$4,""))),"")</f>
        <v/>
      </c>
      <c r="L77" s="148" t="str">
        <f t="shared" ref="L77:L108" si="74">IFERROR(IF(AND(E77="MULTI",OR(F77&gt;4,F77&lt;2)),"",IF(AND(E77="MULTI",F77=4),H77/F77,IF(E77="SPLIT 4",(H77/2)/$BD$3*$L$4,""))),"")</f>
        <v/>
      </c>
      <c r="M77" s="109"/>
      <c r="N77" s="158"/>
      <c r="O77" s="158"/>
      <c r="P77" s="110"/>
      <c r="Q77" s="157"/>
      <c r="R77" s="156"/>
      <c r="S77" s="156"/>
      <c r="T77" s="155"/>
      <c r="U77" s="143" t="str">
        <f t="shared" ref="U77:U108" si="75">IF(AND(BK77=0,BJ77&gt;0),0.00000001,IF(BK77=0,"",BK77))</f>
        <v/>
      </c>
      <c r="V77" s="142"/>
      <c r="W77" s="140">
        <f t="shared" ref="W77:W108" si="76">IF(E77="NB",1,0)</f>
        <v>0</v>
      </c>
      <c r="X77" s="141"/>
      <c r="Y77" s="141"/>
      <c r="Z77" s="141"/>
      <c r="AA77" s="141"/>
      <c r="AB77" s="141"/>
      <c r="AC77" s="141"/>
      <c r="AD77" s="141"/>
      <c r="AE77" s="141" t="str">
        <f>IF(U77="","",SUM($U$13:U77))</f>
        <v/>
      </c>
      <c r="AF77" s="140" t="str">
        <f t="shared" ref="AF77:AF108" si="77">IF(AG77="","",AP77/$AV$3*100)</f>
        <v/>
      </c>
      <c r="AG77" s="141" t="str">
        <f t="shared" ref="AG77:AG108" si="78">IF(AE77="","",AE77/$F$8*100)</f>
        <v/>
      </c>
      <c r="AH77" s="137"/>
      <c r="AI77" s="137"/>
      <c r="AJ77" s="137"/>
      <c r="AK77" s="137"/>
      <c r="AL77" s="138" t="str">
        <f t="shared" ref="AL77:AL108" si="79">IF(AH77="","",IF(AF77&lt;=20,1,IF(AND(AF77&gt;20,AF77&lt;=50),2,IF(AND(AF77&gt;50,AF77&lt;80),3,IF(AF77&gt;80,4,0)))))</f>
        <v/>
      </c>
      <c r="AM77" s="138" t="str">
        <f t="shared" ref="AM77:AM108" si="80">IF(AH77="","",IF(AG77&lt;=20,1,IF(AND(AG77&gt;20,AG77&lt;=50),2,IF(AND(AG77&gt;50,AG77&lt;80),3,IF(AG77&gt;80,4,0)))))</f>
        <v/>
      </c>
      <c r="AN77" s="137"/>
      <c r="AO77" s="137"/>
      <c r="AP77" s="140">
        <v>65</v>
      </c>
      <c r="AQ77" s="135"/>
      <c r="AR77" s="135"/>
      <c r="AS77" s="139" t="str">
        <f>IF(U75="","",IF(BB78=1,"STOP",IF(AX77="","",IF(SUM($AX$13:AX77&gt;$F$8),"JOB DONE",IF(BB78=1,"STOP","")))))</f>
        <v/>
      </c>
      <c r="AT77" s="138">
        <f t="shared" si="65"/>
        <v>0</v>
      </c>
      <c r="AU77" s="137">
        <f t="shared" si="66"/>
        <v>0</v>
      </c>
      <c r="AV77" s="134">
        <f t="shared" si="67"/>
        <v>0</v>
      </c>
      <c r="AW77" s="134">
        <f t="shared" ref="AW77:AW108" si="81">SUM(BD77:BG77)</f>
        <v>0</v>
      </c>
      <c r="AX77" s="134" t="str">
        <f>IF(U77="","",SUM($AW$13:AW77))</f>
        <v/>
      </c>
      <c r="AY77" s="136">
        <f t="shared" si="69"/>
        <v>65</v>
      </c>
      <c r="AZ77" s="136">
        <f t="shared" si="68"/>
        <v>65</v>
      </c>
      <c r="BA77" s="43">
        <f t="shared" ref="BA77:BA108" si="82">IF(AND(AY77&lt;$BD$3,E77="Split"),$BD$3,0)</f>
        <v>0</v>
      </c>
      <c r="BB77" s="43" t="str">
        <f t="shared" si="70"/>
        <v/>
      </c>
      <c r="BC77" s="43" t="str">
        <f t="shared" ref="BC77:BC108" si="83">IF(OR(E77="Win",E77="Split",E77="Multi",E77="SPLIT 4",E77="NB"),E77,"")</f>
        <v/>
      </c>
      <c r="BD77" s="137" t="str">
        <f t="shared" ref="BD77:BD108" si="84">IFERROR(IF(BC77="NB",0,IF(OR(M77="",Q77=""),"",IF(M77="WIN",(I77*Q77)-I77,0-I77))),"")</f>
        <v/>
      </c>
      <c r="BE77" s="137" t="str">
        <f t="shared" ref="BE77:BE108" si="85">IFERROR(IF(BC77="NB","",IF(OR(N77="",R77=""),"",IF(N77="NB",0,IF(N77="WIN",(J77*R77)-J77,0-J77)))),"")</f>
        <v/>
      </c>
      <c r="BF77" s="137" t="str">
        <f t="shared" ref="BF77:BF108" si="86">IFERROR(IF(BC77="NB","",IF(OR(O77="",S77=""),"",IF(O77="NB",0,IF(O77="WIN",(K77*S77)-K77,0-K77)))),"")</f>
        <v/>
      </c>
      <c r="BG77" s="137" t="str">
        <f t="shared" ref="BG77:BG108" si="87">IFERROR(IF(BC77="NB","",IF(OR(P77="",T77=""),"",IF(P77="NB",0,IF(P77="WIN",(L77*T77)-L77,0-L77)))),"")</f>
        <v/>
      </c>
      <c r="BH77" s="138">
        <f t="shared" ref="BH77:BH108" si="88">IF(OR(BC77="WIN",BC77="NB"),1,IF(BC77="SPLIT",2,IF(BC77="Multi",F77,IF(BC77="SPLIT 4",4,0))))</f>
        <v>0</v>
      </c>
      <c r="BI77" s="138">
        <f t="shared" ref="BI77:BI108" si="89">COUNT(BD77:BG77)</f>
        <v>0</v>
      </c>
      <c r="BJ77" s="138">
        <f t="shared" ref="BJ77:BJ108" si="90">IF(SUM(BH77+BI77)&gt;0,1,0)</f>
        <v>0</v>
      </c>
      <c r="BK77" s="137">
        <f t="shared" ref="BK77:BK108" si="91">IF(BH77=BI77,BL77,"")</f>
        <v>0</v>
      </c>
      <c r="BL77" s="134">
        <f t="shared" ref="BL77:BL108" si="92">SUM(BD77:BG77)</f>
        <v>0</v>
      </c>
      <c r="BM77" s="133" t="str">
        <f t="shared" ref="BM77:BM108" si="93">IF(AND(BL77=0,BJ77&gt;0),"Y",IF(BL77&gt;0,"Y","N"))</f>
        <v>N</v>
      </c>
      <c r="BN77" s="136">
        <f t="shared" ref="BN77:BN108" si="94">IF(BC77="NB",0,IF(BM77="N",1,IF(AND(BM77="y",BC77="WIN",Q77&gt;=$J$5),0-$L$5,IF(AND(BM77="y",BC77="WIN",Q77&gt;=$I$6,Q77&lt;=$J$6),0-$L$6,IF(AND(BM77="y",BC77="WIN",Q77&lt;=$J$7),0,IF(AND(BM77="y",BC77="Split"),0-$L$5,IF(AND(BM77="y",BC77="MULTI"),0-$L$6,IF(AND(BM77="y",BC77="SPLIT 4"),0-$L$5,0))))))))</f>
        <v>1</v>
      </c>
      <c r="BO77" s="135"/>
      <c r="BR77" s="134"/>
      <c r="CU77" s="132"/>
      <c r="CV77" s="132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  <c r="EB77" s="132"/>
    </row>
    <row r="78" spans="1:132" s="43" customFormat="1" ht="21" customHeight="1" x14ac:dyDescent="0.25">
      <c r="A78" s="154">
        <v>66</v>
      </c>
      <c r="B78" s="162"/>
      <c r="C78" s="161"/>
      <c r="D78" s="161"/>
      <c r="E78" s="160"/>
      <c r="F78" s="152"/>
      <c r="G78" s="151" t="str">
        <f t="shared" ref="G78:G114" si="95">IF(AND(U77&lt;&gt;"",OR(AS77="JOB DONE",AS77="STOP")),AS77,IF(U77="","",AZ78))</f>
        <v/>
      </c>
      <c r="H78" s="159" t="str">
        <f t="shared" ref="H78:H109" si="96">IF(OR(G78="JOB DONE",G78="STOP"),"",IF(G78="","",IF(G78&gt;0,$F$6*G78,"")))</f>
        <v/>
      </c>
      <c r="I78" s="149" t="str">
        <f t="shared" si="71"/>
        <v/>
      </c>
      <c r="J78" s="148" t="str">
        <f t="shared" si="72"/>
        <v/>
      </c>
      <c r="K78" s="148" t="str">
        <f t="shared" si="73"/>
        <v/>
      </c>
      <c r="L78" s="148" t="str">
        <f t="shared" si="74"/>
        <v/>
      </c>
      <c r="M78" s="109"/>
      <c r="N78" s="158"/>
      <c r="O78" s="158"/>
      <c r="P78" s="110"/>
      <c r="Q78" s="157"/>
      <c r="R78" s="156"/>
      <c r="S78" s="156"/>
      <c r="T78" s="155"/>
      <c r="U78" s="143" t="str">
        <f t="shared" si="75"/>
        <v/>
      </c>
      <c r="V78" s="142"/>
      <c r="W78" s="140">
        <f t="shared" si="76"/>
        <v>0</v>
      </c>
      <c r="X78" s="141"/>
      <c r="Y78" s="141"/>
      <c r="Z78" s="141"/>
      <c r="AA78" s="141"/>
      <c r="AB78" s="141"/>
      <c r="AC78" s="141"/>
      <c r="AD78" s="141"/>
      <c r="AE78" s="141" t="str">
        <f>IF(U78="","",SUM($U$13:U78))</f>
        <v/>
      </c>
      <c r="AF78" s="140" t="str">
        <f t="shared" si="77"/>
        <v/>
      </c>
      <c r="AG78" s="141" t="str">
        <f t="shared" si="78"/>
        <v/>
      </c>
      <c r="AH78" s="137"/>
      <c r="AI78" s="137"/>
      <c r="AJ78" s="137"/>
      <c r="AK78" s="137"/>
      <c r="AL78" s="138" t="str">
        <f t="shared" si="79"/>
        <v/>
      </c>
      <c r="AM78" s="138" t="str">
        <f t="shared" si="80"/>
        <v/>
      </c>
      <c r="AN78" s="137"/>
      <c r="AO78" s="137"/>
      <c r="AP78" s="140">
        <v>66</v>
      </c>
      <c r="AQ78" s="135"/>
      <c r="AR78" s="135"/>
      <c r="AS78" s="139" t="str">
        <f>IF(U76="","",IF(BB79=1,"STOP",IF(AX78="","",IF(SUM($AX$13:AX78&gt;$F$8),"JOB DONE",IF(BB79=1,"STOP","")))))</f>
        <v/>
      </c>
      <c r="AT78" s="138">
        <f t="shared" ref="AT78:AT109" si="97">IF(AS78="JOB DONE",1,IF(AS78="STOP",2,0))</f>
        <v>0</v>
      </c>
      <c r="AU78" s="137">
        <f t="shared" ref="AU78:AU114" si="98">IF(U78="",0,U78/$F$8)</f>
        <v>0</v>
      </c>
      <c r="AV78" s="134">
        <f t="shared" ref="AV78:AV109" si="99">SUM(AU77+AU78)</f>
        <v>0</v>
      </c>
      <c r="AW78" s="134">
        <f t="shared" si="81"/>
        <v>0</v>
      </c>
      <c r="AX78" s="134" t="str">
        <f>IF(U78="","",SUM($AW$13:AW78))</f>
        <v/>
      </c>
      <c r="AY78" s="136">
        <f t="shared" si="69"/>
        <v>66</v>
      </c>
      <c r="AZ78" s="136">
        <f t="shared" ref="AZ78:AZ109" si="100">IF(AND(AY78&lt;$I$3,BC78="WIN"),$I$3,IF(AND(AY78&lt;$BD$3,BC78="SPLIT"),$BD$3,IF(AY78&lt;$I$3,$I$3,AY78)))</f>
        <v>66</v>
      </c>
      <c r="BA78" s="43">
        <f t="shared" si="82"/>
        <v>0</v>
      </c>
      <c r="BB78" s="43" t="str">
        <f t="shared" si="70"/>
        <v/>
      </c>
      <c r="BC78" s="43" t="str">
        <f t="shared" si="83"/>
        <v/>
      </c>
      <c r="BD78" s="137" t="str">
        <f t="shared" si="84"/>
        <v/>
      </c>
      <c r="BE78" s="137" t="str">
        <f t="shared" si="85"/>
        <v/>
      </c>
      <c r="BF78" s="137" t="str">
        <f t="shared" si="86"/>
        <v/>
      </c>
      <c r="BG78" s="137" t="str">
        <f t="shared" si="87"/>
        <v/>
      </c>
      <c r="BH78" s="138">
        <f t="shared" si="88"/>
        <v>0</v>
      </c>
      <c r="BI78" s="138">
        <f t="shared" si="89"/>
        <v>0</v>
      </c>
      <c r="BJ78" s="138">
        <f t="shared" si="90"/>
        <v>0</v>
      </c>
      <c r="BK78" s="137">
        <f t="shared" si="91"/>
        <v>0</v>
      </c>
      <c r="BL78" s="134">
        <f t="shared" si="92"/>
        <v>0</v>
      </c>
      <c r="BM78" s="133" t="str">
        <f t="shared" si="93"/>
        <v>N</v>
      </c>
      <c r="BN78" s="136">
        <f t="shared" si="94"/>
        <v>1</v>
      </c>
      <c r="BO78" s="135"/>
      <c r="BR78" s="134"/>
      <c r="CU78" s="132"/>
      <c r="CV78" s="132"/>
      <c r="CW78" s="132"/>
      <c r="CX78" s="132"/>
      <c r="CY78" s="132"/>
      <c r="CZ78" s="132"/>
      <c r="DA78" s="132"/>
      <c r="DB78" s="132"/>
      <c r="DC78" s="132"/>
      <c r="DD78" s="132"/>
      <c r="DE78" s="132"/>
      <c r="DF78" s="132"/>
      <c r="DG78" s="132"/>
      <c r="DH78" s="132"/>
      <c r="DI78" s="132"/>
      <c r="DJ78" s="132"/>
      <c r="DK78" s="132"/>
      <c r="DL78" s="132"/>
      <c r="DM78" s="132"/>
      <c r="DN78" s="132"/>
      <c r="DO78" s="132"/>
      <c r="DP78" s="132"/>
      <c r="DQ78" s="132"/>
      <c r="DR78" s="132"/>
      <c r="DS78" s="132"/>
      <c r="DT78" s="132"/>
      <c r="DU78" s="132"/>
      <c r="DV78" s="132"/>
      <c r="DW78" s="132"/>
      <c r="DX78" s="132"/>
      <c r="DY78" s="132"/>
      <c r="DZ78" s="132"/>
      <c r="EA78" s="132"/>
      <c r="EB78" s="132"/>
    </row>
    <row r="79" spans="1:132" s="43" customFormat="1" ht="21" customHeight="1" x14ac:dyDescent="0.25">
      <c r="A79" s="154">
        <v>67</v>
      </c>
      <c r="B79" s="162"/>
      <c r="C79" s="161"/>
      <c r="D79" s="161"/>
      <c r="E79" s="160"/>
      <c r="F79" s="152"/>
      <c r="G79" s="151" t="str">
        <f t="shared" si="95"/>
        <v/>
      </c>
      <c r="H79" s="159" t="str">
        <f t="shared" si="96"/>
        <v/>
      </c>
      <c r="I79" s="149" t="str">
        <f t="shared" si="71"/>
        <v/>
      </c>
      <c r="J79" s="148" t="str">
        <f t="shared" si="72"/>
        <v/>
      </c>
      <c r="K79" s="148" t="str">
        <f t="shared" si="73"/>
        <v/>
      </c>
      <c r="L79" s="148" t="str">
        <f t="shared" si="74"/>
        <v/>
      </c>
      <c r="M79" s="109"/>
      <c r="N79" s="158"/>
      <c r="O79" s="158"/>
      <c r="P79" s="110"/>
      <c r="Q79" s="157"/>
      <c r="R79" s="156"/>
      <c r="S79" s="156"/>
      <c r="T79" s="155"/>
      <c r="U79" s="143" t="str">
        <f t="shared" si="75"/>
        <v/>
      </c>
      <c r="V79" s="142"/>
      <c r="W79" s="140">
        <f t="shared" si="76"/>
        <v>0</v>
      </c>
      <c r="X79" s="141"/>
      <c r="Y79" s="141"/>
      <c r="Z79" s="141"/>
      <c r="AA79" s="141"/>
      <c r="AB79" s="141"/>
      <c r="AC79" s="141"/>
      <c r="AD79" s="141"/>
      <c r="AE79" s="141" t="str">
        <f>IF(U79="","",SUM($U$13:U79))</f>
        <v/>
      </c>
      <c r="AF79" s="140" t="str">
        <f t="shared" si="77"/>
        <v/>
      </c>
      <c r="AG79" s="141" t="str">
        <f t="shared" si="78"/>
        <v/>
      </c>
      <c r="AH79" s="137"/>
      <c r="AI79" s="137"/>
      <c r="AJ79" s="137"/>
      <c r="AK79" s="137"/>
      <c r="AL79" s="138" t="str">
        <f t="shared" si="79"/>
        <v/>
      </c>
      <c r="AM79" s="138" t="str">
        <f t="shared" si="80"/>
        <v/>
      </c>
      <c r="AN79" s="137"/>
      <c r="AO79" s="137"/>
      <c r="AP79" s="140">
        <v>67</v>
      </c>
      <c r="AQ79" s="135"/>
      <c r="AR79" s="135"/>
      <c r="AS79" s="139" t="str">
        <f>IF(U77="","",IF(BB80=1,"STOP",IF(AX79="","",IF(SUM($AX$13:AX79&gt;$F$8),"JOB DONE",IF(BB80=1,"STOP","")))))</f>
        <v/>
      </c>
      <c r="AT79" s="138">
        <f t="shared" si="97"/>
        <v>0</v>
      </c>
      <c r="AU79" s="137">
        <f t="shared" si="98"/>
        <v>0</v>
      </c>
      <c r="AV79" s="134">
        <f t="shared" si="99"/>
        <v>0</v>
      </c>
      <c r="AW79" s="134">
        <f t="shared" si="81"/>
        <v>0</v>
      </c>
      <c r="AX79" s="134" t="str">
        <f>IF(U79="","",SUM($AW$13:AW79))</f>
        <v/>
      </c>
      <c r="AY79" s="136">
        <f t="shared" ref="AY79:AY114" si="101">IF(SUM(AZ78+BN78)&lt;$I$3,$I$3,IF(AZ78=$BD$3,AZ78+BN78,AY78+BN78))</f>
        <v>67</v>
      </c>
      <c r="AZ79" s="136">
        <f t="shared" si="100"/>
        <v>67</v>
      </c>
      <c r="BA79" s="43">
        <f t="shared" si="82"/>
        <v>0</v>
      </c>
      <c r="BB79" s="43" t="str">
        <f t="shared" ref="BB79:BB114" si="102">IF(AND(AZ78=$J$8,AZ79&gt;$J$8),1,"")</f>
        <v/>
      </c>
      <c r="BC79" s="43" t="str">
        <f t="shared" si="83"/>
        <v/>
      </c>
      <c r="BD79" s="137" t="str">
        <f t="shared" si="84"/>
        <v/>
      </c>
      <c r="BE79" s="137" t="str">
        <f t="shared" si="85"/>
        <v/>
      </c>
      <c r="BF79" s="137" t="str">
        <f t="shared" si="86"/>
        <v/>
      </c>
      <c r="BG79" s="137" t="str">
        <f t="shared" si="87"/>
        <v/>
      </c>
      <c r="BH79" s="138">
        <f t="shared" si="88"/>
        <v>0</v>
      </c>
      <c r="BI79" s="138">
        <f t="shared" si="89"/>
        <v>0</v>
      </c>
      <c r="BJ79" s="138">
        <f t="shared" si="90"/>
        <v>0</v>
      </c>
      <c r="BK79" s="137">
        <f t="shared" si="91"/>
        <v>0</v>
      </c>
      <c r="BL79" s="134">
        <f t="shared" si="92"/>
        <v>0</v>
      </c>
      <c r="BM79" s="133" t="str">
        <f t="shared" si="93"/>
        <v>N</v>
      </c>
      <c r="BN79" s="136">
        <f t="shared" si="94"/>
        <v>1</v>
      </c>
      <c r="BO79" s="135"/>
      <c r="BR79" s="134"/>
      <c r="CU79" s="132"/>
      <c r="CV79" s="132"/>
      <c r="CW79" s="132"/>
      <c r="CX79" s="132"/>
      <c r="CY79" s="132"/>
      <c r="CZ79" s="132"/>
      <c r="DA79" s="132"/>
      <c r="DB79" s="132"/>
      <c r="DC79" s="132"/>
      <c r="DD79" s="132"/>
      <c r="DE79" s="132"/>
      <c r="DF79" s="132"/>
      <c r="DG79" s="132"/>
      <c r="DH79" s="132"/>
      <c r="DI79" s="132"/>
      <c r="DJ79" s="132"/>
      <c r="DK79" s="132"/>
      <c r="DL79" s="132"/>
      <c r="DM79" s="132"/>
      <c r="DN79" s="132"/>
      <c r="DO79" s="132"/>
      <c r="DP79" s="132"/>
      <c r="DQ79" s="132"/>
      <c r="DR79" s="132"/>
      <c r="DS79" s="132"/>
      <c r="DT79" s="132"/>
      <c r="DU79" s="132"/>
      <c r="DV79" s="132"/>
      <c r="DW79" s="132"/>
      <c r="DX79" s="132"/>
      <c r="DY79" s="132"/>
      <c r="DZ79" s="132"/>
      <c r="EA79" s="132"/>
      <c r="EB79" s="132"/>
    </row>
    <row r="80" spans="1:132" s="43" customFormat="1" ht="21" customHeight="1" x14ac:dyDescent="0.25">
      <c r="A80" s="154">
        <v>68</v>
      </c>
      <c r="B80" s="162"/>
      <c r="C80" s="161"/>
      <c r="D80" s="161"/>
      <c r="E80" s="160"/>
      <c r="F80" s="152"/>
      <c r="G80" s="151" t="str">
        <f t="shared" si="95"/>
        <v/>
      </c>
      <c r="H80" s="159" t="str">
        <f t="shared" si="96"/>
        <v/>
      </c>
      <c r="I80" s="149" t="str">
        <f t="shared" si="71"/>
        <v/>
      </c>
      <c r="J80" s="148" t="str">
        <f t="shared" si="72"/>
        <v/>
      </c>
      <c r="K80" s="148" t="str">
        <f t="shared" si="73"/>
        <v/>
      </c>
      <c r="L80" s="148" t="str">
        <f t="shared" si="74"/>
        <v/>
      </c>
      <c r="M80" s="109"/>
      <c r="N80" s="158"/>
      <c r="O80" s="158"/>
      <c r="P80" s="110"/>
      <c r="Q80" s="157"/>
      <c r="R80" s="156"/>
      <c r="S80" s="156"/>
      <c r="T80" s="155"/>
      <c r="U80" s="143" t="str">
        <f t="shared" si="75"/>
        <v/>
      </c>
      <c r="V80" s="142"/>
      <c r="W80" s="140">
        <f t="shared" si="76"/>
        <v>0</v>
      </c>
      <c r="X80" s="141"/>
      <c r="Y80" s="141"/>
      <c r="Z80" s="141"/>
      <c r="AA80" s="141"/>
      <c r="AB80" s="141"/>
      <c r="AC80" s="141"/>
      <c r="AD80" s="141"/>
      <c r="AE80" s="141" t="str">
        <f>IF(U80="","",SUM($U$13:U80))</f>
        <v/>
      </c>
      <c r="AF80" s="140" t="str">
        <f t="shared" si="77"/>
        <v/>
      </c>
      <c r="AG80" s="141" t="str">
        <f t="shared" si="78"/>
        <v/>
      </c>
      <c r="AH80" s="137"/>
      <c r="AI80" s="137"/>
      <c r="AJ80" s="137"/>
      <c r="AK80" s="137"/>
      <c r="AL80" s="138" t="str">
        <f t="shared" si="79"/>
        <v/>
      </c>
      <c r="AM80" s="138" t="str">
        <f t="shared" si="80"/>
        <v/>
      </c>
      <c r="AN80" s="137"/>
      <c r="AO80" s="137"/>
      <c r="AP80" s="140">
        <v>68</v>
      </c>
      <c r="AQ80" s="135"/>
      <c r="AR80" s="135"/>
      <c r="AS80" s="139" t="str">
        <f>IF(U78="","",IF(BB81=1,"STOP",IF(AX80="","",IF(SUM($AX$13:AX80&gt;$F$8),"JOB DONE",IF(BB81=1,"STOP","")))))</f>
        <v/>
      </c>
      <c r="AT80" s="138">
        <f t="shared" si="97"/>
        <v>0</v>
      </c>
      <c r="AU80" s="137">
        <f t="shared" si="98"/>
        <v>0</v>
      </c>
      <c r="AV80" s="134">
        <f t="shared" si="99"/>
        <v>0</v>
      </c>
      <c r="AW80" s="134">
        <f t="shared" si="81"/>
        <v>0</v>
      </c>
      <c r="AX80" s="134" t="str">
        <f>IF(U80="","",SUM($AW$13:AW80))</f>
        <v/>
      </c>
      <c r="AY80" s="136">
        <f t="shared" si="101"/>
        <v>68</v>
      </c>
      <c r="AZ80" s="136">
        <f t="shared" si="100"/>
        <v>68</v>
      </c>
      <c r="BA80" s="43">
        <f t="shared" si="82"/>
        <v>0</v>
      </c>
      <c r="BB80" s="43" t="str">
        <f t="shared" si="102"/>
        <v/>
      </c>
      <c r="BC80" s="43" t="str">
        <f t="shared" si="83"/>
        <v/>
      </c>
      <c r="BD80" s="137" t="str">
        <f t="shared" si="84"/>
        <v/>
      </c>
      <c r="BE80" s="137" t="str">
        <f t="shared" si="85"/>
        <v/>
      </c>
      <c r="BF80" s="137" t="str">
        <f t="shared" si="86"/>
        <v/>
      </c>
      <c r="BG80" s="137" t="str">
        <f t="shared" si="87"/>
        <v/>
      </c>
      <c r="BH80" s="138">
        <f t="shared" si="88"/>
        <v>0</v>
      </c>
      <c r="BI80" s="138">
        <f t="shared" si="89"/>
        <v>0</v>
      </c>
      <c r="BJ80" s="138">
        <f t="shared" si="90"/>
        <v>0</v>
      </c>
      <c r="BK80" s="137">
        <f t="shared" si="91"/>
        <v>0</v>
      </c>
      <c r="BL80" s="134">
        <f t="shared" si="92"/>
        <v>0</v>
      </c>
      <c r="BM80" s="133" t="str">
        <f t="shared" si="93"/>
        <v>N</v>
      </c>
      <c r="BN80" s="136">
        <f t="shared" si="94"/>
        <v>1</v>
      </c>
      <c r="BO80" s="135"/>
      <c r="BR80" s="134"/>
      <c r="CU80" s="132"/>
      <c r="CV80" s="132"/>
      <c r="CW80" s="132"/>
      <c r="CX80" s="132"/>
      <c r="CY80" s="132"/>
      <c r="CZ80" s="132"/>
      <c r="DA80" s="132"/>
      <c r="DB80" s="132"/>
      <c r="DC80" s="132"/>
      <c r="DD80" s="132"/>
      <c r="DE80" s="132"/>
      <c r="DF80" s="132"/>
      <c r="DG80" s="132"/>
      <c r="DH80" s="132"/>
      <c r="DI80" s="132"/>
      <c r="DJ80" s="132"/>
      <c r="DK80" s="132"/>
      <c r="DL80" s="132"/>
      <c r="DM80" s="132"/>
      <c r="DN80" s="132"/>
      <c r="DO80" s="132"/>
      <c r="DP80" s="132"/>
      <c r="DQ80" s="132"/>
      <c r="DR80" s="132"/>
      <c r="DS80" s="132"/>
      <c r="DT80" s="132"/>
      <c r="DU80" s="132"/>
      <c r="DV80" s="132"/>
      <c r="DW80" s="132"/>
      <c r="DX80" s="132"/>
      <c r="DY80" s="132"/>
      <c r="DZ80" s="132"/>
      <c r="EA80" s="132"/>
      <c r="EB80" s="132"/>
    </row>
    <row r="81" spans="1:132" s="43" customFormat="1" ht="21" customHeight="1" x14ac:dyDescent="0.25">
      <c r="A81" s="154">
        <v>69</v>
      </c>
      <c r="B81" s="162"/>
      <c r="C81" s="161"/>
      <c r="D81" s="161"/>
      <c r="E81" s="160"/>
      <c r="F81" s="152"/>
      <c r="G81" s="151" t="str">
        <f t="shared" si="95"/>
        <v/>
      </c>
      <c r="H81" s="159" t="str">
        <f t="shared" si="96"/>
        <v/>
      </c>
      <c r="I81" s="149" t="str">
        <f t="shared" si="71"/>
        <v/>
      </c>
      <c r="J81" s="148" t="str">
        <f t="shared" si="72"/>
        <v/>
      </c>
      <c r="K81" s="148" t="str">
        <f t="shared" si="73"/>
        <v/>
      </c>
      <c r="L81" s="148" t="str">
        <f t="shared" si="74"/>
        <v/>
      </c>
      <c r="M81" s="109"/>
      <c r="N81" s="158"/>
      <c r="O81" s="158"/>
      <c r="P81" s="110"/>
      <c r="Q81" s="157"/>
      <c r="R81" s="156"/>
      <c r="S81" s="156"/>
      <c r="T81" s="155"/>
      <c r="U81" s="143" t="str">
        <f t="shared" si="75"/>
        <v/>
      </c>
      <c r="V81" s="142"/>
      <c r="W81" s="140">
        <f t="shared" si="76"/>
        <v>0</v>
      </c>
      <c r="X81" s="141"/>
      <c r="Y81" s="141"/>
      <c r="Z81" s="141"/>
      <c r="AA81" s="141"/>
      <c r="AB81" s="141"/>
      <c r="AC81" s="141"/>
      <c r="AD81" s="141"/>
      <c r="AE81" s="141" t="str">
        <f>IF(U81="","",SUM($U$13:U81))</f>
        <v/>
      </c>
      <c r="AF81" s="140" t="str">
        <f t="shared" si="77"/>
        <v/>
      </c>
      <c r="AG81" s="141" t="str">
        <f t="shared" si="78"/>
        <v/>
      </c>
      <c r="AH81" s="137"/>
      <c r="AI81" s="137"/>
      <c r="AJ81" s="137"/>
      <c r="AK81" s="137"/>
      <c r="AL81" s="138" t="str">
        <f t="shared" si="79"/>
        <v/>
      </c>
      <c r="AM81" s="138" t="str">
        <f t="shared" si="80"/>
        <v/>
      </c>
      <c r="AN81" s="137"/>
      <c r="AO81" s="137"/>
      <c r="AP81" s="140">
        <v>69</v>
      </c>
      <c r="AQ81" s="135"/>
      <c r="AR81" s="135"/>
      <c r="AS81" s="139" t="str">
        <f>IF(U79="","",IF(BB82=1,"STOP",IF(AX81="","",IF(SUM($AX$13:AX81&gt;$F$8),"JOB DONE",IF(BB82=1,"STOP","")))))</f>
        <v/>
      </c>
      <c r="AT81" s="138">
        <f t="shared" si="97"/>
        <v>0</v>
      </c>
      <c r="AU81" s="137">
        <f t="shared" si="98"/>
        <v>0</v>
      </c>
      <c r="AV81" s="134">
        <f t="shared" si="99"/>
        <v>0</v>
      </c>
      <c r="AW81" s="134">
        <f t="shared" si="81"/>
        <v>0</v>
      </c>
      <c r="AX81" s="134" t="str">
        <f>IF(U81="","",SUM($AW$13:AW81))</f>
        <v/>
      </c>
      <c r="AY81" s="136">
        <f t="shared" si="101"/>
        <v>69</v>
      </c>
      <c r="AZ81" s="136">
        <f t="shared" si="100"/>
        <v>69</v>
      </c>
      <c r="BA81" s="43">
        <f t="shared" si="82"/>
        <v>0</v>
      </c>
      <c r="BB81" s="43" t="str">
        <f t="shared" si="102"/>
        <v/>
      </c>
      <c r="BC81" s="43" t="str">
        <f t="shared" si="83"/>
        <v/>
      </c>
      <c r="BD81" s="137" t="str">
        <f t="shared" si="84"/>
        <v/>
      </c>
      <c r="BE81" s="137" t="str">
        <f t="shared" si="85"/>
        <v/>
      </c>
      <c r="BF81" s="137" t="str">
        <f t="shared" si="86"/>
        <v/>
      </c>
      <c r="BG81" s="137" t="str">
        <f t="shared" si="87"/>
        <v/>
      </c>
      <c r="BH81" s="138">
        <f t="shared" si="88"/>
        <v>0</v>
      </c>
      <c r="BI81" s="138">
        <f t="shared" si="89"/>
        <v>0</v>
      </c>
      <c r="BJ81" s="138">
        <f t="shared" si="90"/>
        <v>0</v>
      </c>
      <c r="BK81" s="137">
        <f t="shared" si="91"/>
        <v>0</v>
      </c>
      <c r="BL81" s="134">
        <f t="shared" si="92"/>
        <v>0</v>
      </c>
      <c r="BM81" s="133" t="str">
        <f t="shared" si="93"/>
        <v>N</v>
      </c>
      <c r="BN81" s="136">
        <f t="shared" si="94"/>
        <v>1</v>
      </c>
      <c r="BO81" s="135"/>
      <c r="BR81" s="134"/>
      <c r="CU81" s="132"/>
      <c r="CV81" s="132"/>
      <c r="CW81" s="132"/>
      <c r="CX81" s="132"/>
      <c r="CY81" s="132"/>
      <c r="CZ81" s="132"/>
      <c r="DA81" s="132"/>
      <c r="DB81" s="132"/>
      <c r="DC81" s="132"/>
      <c r="DD81" s="132"/>
      <c r="DE81" s="132"/>
      <c r="DF81" s="132"/>
      <c r="DG81" s="132"/>
      <c r="DH81" s="132"/>
      <c r="DI81" s="132"/>
      <c r="DJ81" s="132"/>
      <c r="DK81" s="132"/>
      <c r="DL81" s="132"/>
      <c r="DM81" s="132"/>
      <c r="DN81" s="132"/>
      <c r="DO81" s="132"/>
      <c r="DP81" s="132"/>
      <c r="DQ81" s="132"/>
      <c r="DR81" s="132"/>
      <c r="DS81" s="132"/>
      <c r="DT81" s="132"/>
      <c r="DU81" s="132"/>
      <c r="DV81" s="132"/>
      <c r="DW81" s="132"/>
      <c r="DX81" s="132"/>
      <c r="DY81" s="132"/>
      <c r="DZ81" s="132"/>
      <c r="EA81" s="132"/>
      <c r="EB81" s="132"/>
    </row>
    <row r="82" spans="1:132" s="43" customFormat="1" ht="21" customHeight="1" x14ac:dyDescent="0.25">
      <c r="A82" s="154">
        <v>70</v>
      </c>
      <c r="B82" s="162"/>
      <c r="C82" s="161"/>
      <c r="D82" s="161"/>
      <c r="E82" s="160"/>
      <c r="F82" s="152"/>
      <c r="G82" s="151" t="str">
        <f t="shared" si="95"/>
        <v/>
      </c>
      <c r="H82" s="159" t="str">
        <f t="shared" si="96"/>
        <v/>
      </c>
      <c r="I82" s="149" t="str">
        <f t="shared" si="71"/>
        <v/>
      </c>
      <c r="J82" s="148" t="str">
        <f t="shared" si="72"/>
        <v/>
      </c>
      <c r="K82" s="148" t="str">
        <f t="shared" si="73"/>
        <v/>
      </c>
      <c r="L82" s="148" t="str">
        <f t="shared" si="74"/>
        <v/>
      </c>
      <c r="M82" s="109"/>
      <c r="N82" s="158"/>
      <c r="O82" s="158"/>
      <c r="P82" s="110"/>
      <c r="Q82" s="157"/>
      <c r="R82" s="156"/>
      <c r="S82" s="156"/>
      <c r="T82" s="155"/>
      <c r="U82" s="143" t="str">
        <f t="shared" si="75"/>
        <v/>
      </c>
      <c r="V82" s="142"/>
      <c r="W82" s="140">
        <f t="shared" si="76"/>
        <v>0</v>
      </c>
      <c r="X82" s="141"/>
      <c r="Y82" s="141"/>
      <c r="Z82" s="141"/>
      <c r="AA82" s="141"/>
      <c r="AB82" s="141"/>
      <c r="AC82" s="141"/>
      <c r="AD82" s="141"/>
      <c r="AE82" s="141" t="str">
        <f>IF(U82="","",SUM($U$13:U82))</f>
        <v/>
      </c>
      <c r="AF82" s="140" t="str">
        <f t="shared" si="77"/>
        <v/>
      </c>
      <c r="AG82" s="141" t="str">
        <f t="shared" si="78"/>
        <v/>
      </c>
      <c r="AH82" s="137"/>
      <c r="AI82" s="137"/>
      <c r="AJ82" s="137"/>
      <c r="AK82" s="137"/>
      <c r="AL82" s="138" t="str">
        <f t="shared" si="79"/>
        <v/>
      </c>
      <c r="AM82" s="138" t="str">
        <f t="shared" si="80"/>
        <v/>
      </c>
      <c r="AN82" s="137"/>
      <c r="AO82" s="137"/>
      <c r="AP82" s="140">
        <v>70</v>
      </c>
      <c r="AQ82" s="135"/>
      <c r="AR82" s="135"/>
      <c r="AS82" s="139" t="str">
        <f>IF(U80="","",IF(BB83=1,"STOP",IF(AX82="","",IF(SUM($AX$13:AX82&gt;$F$8),"JOB DONE",IF(BB83=1,"STOP","")))))</f>
        <v/>
      </c>
      <c r="AT82" s="138">
        <f t="shared" si="97"/>
        <v>0</v>
      </c>
      <c r="AU82" s="137">
        <f t="shared" si="98"/>
        <v>0</v>
      </c>
      <c r="AV82" s="134">
        <f t="shared" si="99"/>
        <v>0</v>
      </c>
      <c r="AW82" s="134">
        <f t="shared" si="81"/>
        <v>0</v>
      </c>
      <c r="AX82" s="134" t="str">
        <f>IF(U82="","",SUM($AW$13:AW82))</f>
        <v/>
      </c>
      <c r="AY82" s="136">
        <f t="shared" si="101"/>
        <v>70</v>
      </c>
      <c r="AZ82" s="136">
        <f t="shared" si="100"/>
        <v>70</v>
      </c>
      <c r="BA82" s="43">
        <f t="shared" si="82"/>
        <v>0</v>
      </c>
      <c r="BB82" s="43" t="str">
        <f t="shared" si="102"/>
        <v/>
      </c>
      <c r="BC82" s="43" t="str">
        <f t="shared" si="83"/>
        <v/>
      </c>
      <c r="BD82" s="137" t="str">
        <f t="shared" si="84"/>
        <v/>
      </c>
      <c r="BE82" s="137" t="str">
        <f t="shared" si="85"/>
        <v/>
      </c>
      <c r="BF82" s="137" t="str">
        <f t="shared" si="86"/>
        <v/>
      </c>
      <c r="BG82" s="137" t="str">
        <f t="shared" si="87"/>
        <v/>
      </c>
      <c r="BH82" s="138">
        <f t="shared" si="88"/>
        <v>0</v>
      </c>
      <c r="BI82" s="138">
        <f t="shared" si="89"/>
        <v>0</v>
      </c>
      <c r="BJ82" s="138">
        <f t="shared" si="90"/>
        <v>0</v>
      </c>
      <c r="BK82" s="137">
        <f t="shared" si="91"/>
        <v>0</v>
      </c>
      <c r="BL82" s="134">
        <f t="shared" si="92"/>
        <v>0</v>
      </c>
      <c r="BM82" s="133" t="str">
        <f t="shared" si="93"/>
        <v>N</v>
      </c>
      <c r="BN82" s="136">
        <f t="shared" si="94"/>
        <v>1</v>
      </c>
      <c r="BO82" s="135"/>
      <c r="BR82" s="134"/>
      <c r="CU82" s="132"/>
      <c r="CV82" s="132"/>
      <c r="CW82" s="132"/>
      <c r="CX82" s="132"/>
      <c r="CY82" s="132"/>
      <c r="CZ82" s="132"/>
      <c r="DA82" s="132"/>
      <c r="DB82" s="132"/>
      <c r="DC82" s="132"/>
      <c r="DD82" s="132"/>
      <c r="DE82" s="132"/>
      <c r="DF82" s="132"/>
      <c r="DG82" s="132"/>
      <c r="DH82" s="132"/>
      <c r="DI82" s="132"/>
      <c r="DJ82" s="132"/>
      <c r="DK82" s="132"/>
      <c r="DL82" s="132"/>
      <c r="DM82" s="132"/>
      <c r="DN82" s="132"/>
      <c r="DO82" s="132"/>
      <c r="DP82" s="132"/>
      <c r="DQ82" s="132"/>
      <c r="DR82" s="132"/>
      <c r="DS82" s="132"/>
      <c r="DT82" s="132"/>
      <c r="DU82" s="132"/>
      <c r="DV82" s="132"/>
      <c r="DW82" s="132"/>
      <c r="DX82" s="132"/>
      <c r="DY82" s="132"/>
      <c r="DZ82" s="132"/>
      <c r="EA82" s="132"/>
      <c r="EB82" s="132"/>
    </row>
    <row r="83" spans="1:132" s="43" customFormat="1" ht="21" customHeight="1" x14ac:dyDescent="0.25">
      <c r="A83" s="154">
        <v>71</v>
      </c>
      <c r="B83" s="162"/>
      <c r="C83" s="161"/>
      <c r="D83" s="161"/>
      <c r="E83" s="160"/>
      <c r="F83" s="152"/>
      <c r="G83" s="151" t="str">
        <f t="shared" si="95"/>
        <v/>
      </c>
      <c r="H83" s="159" t="str">
        <f t="shared" si="96"/>
        <v/>
      </c>
      <c r="I83" s="149" t="str">
        <f t="shared" si="71"/>
        <v/>
      </c>
      <c r="J83" s="148" t="str">
        <f t="shared" si="72"/>
        <v/>
      </c>
      <c r="K83" s="148" t="str">
        <f t="shared" si="73"/>
        <v/>
      </c>
      <c r="L83" s="148" t="str">
        <f t="shared" si="74"/>
        <v/>
      </c>
      <c r="M83" s="109"/>
      <c r="N83" s="158"/>
      <c r="O83" s="158"/>
      <c r="P83" s="110"/>
      <c r="Q83" s="157"/>
      <c r="R83" s="156"/>
      <c r="S83" s="156"/>
      <c r="T83" s="155"/>
      <c r="U83" s="143" t="str">
        <f t="shared" si="75"/>
        <v/>
      </c>
      <c r="V83" s="142"/>
      <c r="W83" s="140">
        <f t="shared" si="76"/>
        <v>0</v>
      </c>
      <c r="X83" s="141"/>
      <c r="Y83" s="141"/>
      <c r="Z83" s="141"/>
      <c r="AA83" s="141"/>
      <c r="AB83" s="141"/>
      <c r="AC83" s="141"/>
      <c r="AD83" s="141"/>
      <c r="AE83" s="141" t="str">
        <f>IF(U83="","",SUM($U$13:U83))</f>
        <v/>
      </c>
      <c r="AF83" s="140" t="str">
        <f t="shared" si="77"/>
        <v/>
      </c>
      <c r="AG83" s="141" t="str">
        <f t="shared" si="78"/>
        <v/>
      </c>
      <c r="AH83" s="137"/>
      <c r="AI83" s="137"/>
      <c r="AJ83" s="137"/>
      <c r="AK83" s="137"/>
      <c r="AL83" s="138" t="str">
        <f t="shared" si="79"/>
        <v/>
      </c>
      <c r="AM83" s="138" t="str">
        <f t="shared" si="80"/>
        <v/>
      </c>
      <c r="AN83" s="137"/>
      <c r="AO83" s="137"/>
      <c r="AP83" s="140">
        <v>71</v>
      </c>
      <c r="AQ83" s="135"/>
      <c r="AR83" s="135"/>
      <c r="AS83" s="139" t="str">
        <f>IF(U81="","",IF(BB84=1,"STOP",IF(AX83="","",IF(SUM($AX$13:AX83&gt;$F$8),"JOB DONE",IF(BB84=1,"STOP","")))))</f>
        <v/>
      </c>
      <c r="AT83" s="138">
        <f t="shared" si="97"/>
        <v>0</v>
      </c>
      <c r="AU83" s="137">
        <f t="shared" si="98"/>
        <v>0</v>
      </c>
      <c r="AV83" s="134">
        <f t="shared" si="99"/>
        <v>0</v>
      </c>
      <c r="AW83" s="134">
        <f t="shared" si="81"/>
        <v>0</v>
      </c>
      <c r="AX83" s="134" t="str">
        <f>IF(U83="","",SUM($AW$13:AW83))</f>
        <v/>
      </c>
      <c r="AY83" s="136">
        <f t="shared" si="101"/>
        <v>71</v>
      </c>
      <c r="AZ83" s="136">
        <f t="shared" si="100"/>
        <v>71</v>
      </c>
      <c r="BA83" s="43">
        <f t="shared" si="82"/>
        <v>0</v>
      </c>
      <c r="BB83" s="43" t="str">
        <f t="shared" si="102"/>
        <v/>
      </c>
      <c r="BC83" s="43" t="str">
        <f t="shared" si="83"/>
        <v/>
      </c>
      <c r="BD83" s="137" t="str">
        <f t="shared" si="84"/>
        <v/>
      </c>
      <c r="BE83" s="137" t="str">
        <f t="shared" si="85"/>
        <v/>
      </c>
      <c r="BF83" s="137" t="str">
        <f t="shared" si="86"/>
        <v/>
      </c>
      <c r="BG83" s="137" t="str">
        <f t="shared" si="87"/>
        <v/>
      </c>
      <c r="BH83" s="138">
        <f t="shared" si="88"/>
        <v>0</v>
      </c>
      <c r="BI83" s="138">
        <f t="shared" si="89"/>
        <v>0</v>
      </c>
      <c r="BJ83" s="138">
        <f t="shared" si="90"/>
        <v>0</v>
      </c>
      <c r="BK83" s="137">
        <f t="shared" si="91"/>
        <v>0</v>
      </c>
      <c r="BL83" s="134">
        <f t="shared" si="92"/>
        <v>0</v>
      </c>
      <c r="BM83" s="133" t="str">
        <f t="shared" si="93"/>
        <v>N</v>
      </c>
      <c r="BN83" s="136">
        <f t="shared" si="94"/>
        <v>1</v>
      </c>
      <c r="BO83" s="135"/>
      <c r="BR83" s="134"/>
      <c r="CU83" s="132"/>
      <c r="CV83" s="132"/>
      <c r="CW83" s="132"/>
      <c r="CX83" s="132"/>
      <c r="CY83" s="132"/>
      <c r="CZ83" s="132"/>
      <c r="DA83" s="132"/>
      <c r="DB83" s="132"/>
      <c r="DC83" s="132"/>
      <c r="DD83" s="132"/>
      <c r="DE83" s="132"/>
      <c r="DF83" s="132"/>
      <c r="DG83" s="132"/>
      <c r="DH83" s="132"/>
      <c r="DI83" s="132"/>
      <c r="DJ83" s="132"/>
      <c r="DK83" s="132"/>
      <c r="DL83" s="132"/>
      <c r="DM83" s="132"/>
      <c r="DN83" s="132"/>
      <c r="DO83" s="132"/>
      <c r="DP83" s="132"/>
      <c r="DQ83" s="132"/>
      <c r="DR83" s="132"/>
      <c r="DS83" s="132"/>
      <c r="DT83" s="132"/>
      <c r="DU83" s="132"/>
      <c r="DV83" s="132"/>
      <c r="DW83" s="132"/>
      <c r="DX83" s="132"/>
      <c r="DY83" s="132"/>
      <c r="DZ83" s="132"/>
      <c r="EA83" s="132"/>
      <c r="EB83" s="132"/>
    </row>
    <row r="84" spans="1:132" s="43" customFormat="1" ht="21" customHeight="1" x14ac:dyDescent="0.25">
      <c r="A84" s="154">
        <v>72</v>
      </c>
      <c r="B84" s="162"/>
      <c r="C84" s="161"/>
      <c r="D84" s="161"/>
      <c r="E84" s="160"/>
      <c r="F84" s="152"/>
      <c r="G84" s="151" t="str">
        <f t="shared" si="95"/>
        <v/>
      </c>
      <c r="H84" s="159" t="str">
        <f t="shared" si="96"/>
        <v/>
      </c>
      <c r="I84" s="149" t="str">
        <f t="shared" si="71"/>
        <v/>
      </c>
      <c r="J84" s="148" t="str">
        <f t="shared" si="72"/>
        <v/>
      </c>
      <c r="K84" s="148" t="str">
        <f t="shared" si="73"/>
        <v/>
      </c>
      <c r="L84" s="148" t="str">
        <f t="shared" si="74"/>
        <v/>
      </c>
      <c r="M84" s="109"/>
      <c r="N84" s="158"/>
      <c r="O84" s="158"/>
      <c r="P84" s="110"/>
      <c r="Q84" s="157"/>
      <c r="R84" s="156"/>
      <c r="S84" s="156"/>
      <c r="T84" s="155"/>
      <c r="U84" s="143" t="str">
        <f t="shared" si="75"/>
        <v/>
      </c>
      <c r="V84" s="142"/>
      <c r="W84" s="140">
        <f t="shared" si="76"/>
        <v>0</v>
      </c>
      <c r="X84" s="141"/>
      <c r="Y84" s="141"/>
      <c r="Z84" s="141"/>
      <c r="AA84" s="141"/>
      <c r="AB84" s="141"/>
      <c r="AC84" s="141"/>
      <c r="AD84" s="141"/>
      <c r="AE84" s="141" t="str">
        <f>IF(U84="","",SUM($U$13:U84))</f>
        <v/>
      </c>
      <c r="AF84" s="140" t="str">
        <f t="shared" si="77"/>
        <v/>
      </c>
      <c r="AG84" s="141" t="str">
        <f t="shared" si="78"/>
        <v/>
      </c>
      <c r="AH84" s="137"/>
      <c r="AI84" s="137"/>
      <c r="AJ84" s="137"/>
      <c r="AK84" s="137"/>
      <c r="AL84" s="138" t="str">
        <f t="shared" si="79"/>
        <v/>
      </c>
      <c r="AM84" s="138" t="str">
        <f t="shared" si="80"/>
        <v/>
      </c>
      <c r="AN84" s="137"/>
      <c r="AO84" s="137"/>
      <c r="AP84" s="140">
        <v>72</v>
      </c>
      <c r="AQ84" s="135"/>
      <c r="AR84" s="135"/>
      <c r="AS84" s="139" t="str">
        <f>IF(U82="","",IF(BB85=1,"STOP",IF(AX84="","",IF(SUM($AX$13:AX84&gt;$F$8),"JOB DONE",IF(BB85=1,"STOP","")))))</f>
        <v/>
      </c>
      <c r="AT84" s="138">
        <f t="shared" si="97"/>
        <v>0</v>
      </c>
      <c r="AU84" s="137">
        <f t="shared" si="98"/>
        <v>0</v>
      </c>
      <c r="AV84" s="134">
        <f t="shared" si="99"/>
        <v>0</v>
      </c>
      <c r="AW84" s="134">
        <f t="shared" si="81"/>
        <v>0</v>
      </c>
      <c r="AX84" s="134" t="str">
        <f>IF(U84="","",SUM($AW$13:AW84))</f>
        <v/>
      </c>
      <c r="AY84" s="136">
        <f t="shared" si="101"/>
        <v>72</v>
      </c>
      <c r="AZ84" s="136">
        <f t="shared" si="100"/>
        <v>72</v>
      </c>
      <c r="BA84" s="43">
        <f t="shared" si="82"/>
        <v>0</v>
      </c>
      <c r="BB84" s="43" t="str">
        <f t="shared" si="102"/>
        <v/>
      </c>
      <c r="BC84" s="43" t="str">
        <f t="shared" si="83"/>
        <v/>
      </c>
      <c r="BD84" s="137" t="str">
        <f t="shared" si="84"/>
        <v/>
      </c>
      <c r="BE84" s="137" t="str">
        <f t="shared" si="85"/>
        <v/>
      </c>
      <c r="BF84" s="137" t="str">
        <f t="shared" si="86"/>
        <v/>
      </c>
      <c r="BG84" s="137" t="str">
        <f t="shared" si="87"/>
        <v/>
      </c>
      <c r="BH84" s="138">
        <f t="shared" si="88"/>
        <v>0</v>
      </c>
      <c r="BI84" s="138">
        <f t="shared" si="89"/>
        <v>0</v>
      </c>
      <c r="BJ84" s="138">
        <f t="shared" si="90"/>
        <v>0</v>
      </c>
      <c r="BK84" s="137">
        <f t="shared" si="91"/>
        <v>0</v>
      </c>
      <c r="BL84" s="134">
        <f t="shared" si="92"/>
        <v>0</v>
      </c>
      <c r="BM84" s="133" t="str">
        <f t="shared" si="93"/>
        <v>N</v>
      </c>
      <c r="BN84" s="136">
        <f t="shared" si="94"/>
        <v>1</v>
      </c>
      <c r="BO84" s="135"/>
      <c r="BR84" s="134"/>
      <c r="CU84" s="132"/>
      <c r="CV84" s="132"/>
      <c r="CW84" s="132"/>
      <c r="CX84" s="132"/>
      <c r="CY84" s="132"/>
      <c r="CZ84" s="132"/>
      <c r="DA84" s="132"/>
      <c r="DB84" s="132"/>
      <c r="DC84" s="132"/>
      <c r="DD84" s="132"/>
      <c r="DE84" s="132"/>
      <c r="DF84" s="132"/>
      <c r="DG84" s="132"/>
      <c r="DH84" s="132"/>
      <c r="DI84" s="132"/>
      <c r="DJ84" s="132"/>
      <c r="DK84" s="132"/>
      <c r="DL84" s="132"/>
      <c r="DM84" s="132"/>
      <c r="DN84" s="132"/>
      <c r="DO84" s="132"/>
      <c r="DP84" s="132"/>
      <c r="DQ84" s="132"/>
      <c r="DR84" s="132"/>
      <c r="DS84" s="132"/>
      <c r="DT84" s="132"/>
      <c r="DU84" s="132"/>
      <c r="DV84" s="132"/>
      <c r="DW84" s="132"/>
      <c r="DX84" s="132"/>
      <c r="DY84" s="132"/>
      <c r="DZ84" s="132"/>
      <c r="EA84" s="132"/>
      <c r="EB84" s="132"/>
    </row>
    <row r="85" spans="1:132" s="43" customFormat="1" ht="21" customHeight="1" x14ac:dyDescent="0.25">
      <c r="A85" s="154">
        <v>73</v>
      </c>
      <c r="B85" s="162"/>
      <c r="C85" s="161"/>
      <c r="D85" s="161"/>
      <c r="E85" s="160"/>
      <c r="F85" s="152"/>
      <c r="G85" s="151" t="str">
        <f t="shared" si="95"/>
        <v/>
      </c>
      <c r="H85" s="159" t="str">
        <f t="shared" si="96"/>
        <v/>
      </c>
      <c r="I85" s="149" t="str">
        <f t="shared" si="71"/>
        <v/>
      </c>
      <c r="J85" s="148" t="str">
        <f t="shared" si="72"/>
        <v/>
      </c>
      <c r="K85" s="148" t="str">
        <f t="shared" si="73"/>
        <v/>
      </c>
      <c r="L85" s="148" t="str">
        <f t="shared" si="74"/>
        <v/>
      </c>
      <c r="M85" s="109"/>
      <c r="N85" s="158"/>
      <c r="O85" s="158"/>
      <c r="P85" s="110"/>
      <c r="Q85" s="157"/>
      <c r="R85" s="156"/>
      <c r="S85" s="156"/>
      <c r="T85" s="155"/>
      <c r="U85" s="143" t="str">
        <f t="shared" si="75"/>
        <v/>
      </c>
      <c r="V85" s="142"/>
      <c r="W85" s="140">
        <f t="shared" si="76"/>
        <v>0</v>
      </c>
      <c r="X85" s="141"/>
      <c r="Y85" s="141"/>
      <c r="Z85" s="141"/>
      <c r="AA85" s="141"/>
      <c r="AB85" s="141"/>
      <c r="AC85" s="141"/>
      <c r="AD85" s="141"/>
      <c r="AE85" s="141" t="str">
        <f>IF(U85="","",SUM($U$13:U85))</f>
        <v/>
      </c>
      <c r="AF85" s="140" t="str">
        <f t="shared" si="77"/>
        <v/>
      </c>
      <c r="AG85" s="141" t="str">
        <f t="shared" si="78"/>
        <v/>
      </c>
      <c r="AH85" s="137"/>
      <c r="AI85" s="137"/>
      <c r="AJ85" s="137"/>
      <c r="AK85" s="137"/>
      <c r="AL85" s="138" t="str">
        <f t="shared" si="79"/>
        <v/>
      </c>
      <c r="AM85" s="138" t="str">
        <f t="shared" si="80"/>
        <v/>
      </c>
      <c r="AN85" s="137"/>
      <c r="AO85" s="137"/>
      <c r="AP85" s="140">
        <v>73</v>
      </c>
      <c r="AQ85" s="135"/>
      <c r="AR85" s="135"/>
      <c r="AS85" s="139" t="str">
        <f>IF(U83="","",IF(BB86=1,"STOP",IF(AX85="","",IF(SUM($AX$13:AX85&gt;$F$8),"JOB DONE",IF(BB86=1,"STOP","")))))</f>
        <v/>
      </c>
      <c r="AT85" s="138">
        <f t="shared" si="97"/>
        <v>0</v>
      </c>
      <c r="AU85" s="137">
        <f t="shared" si="98"/>
        <v>0</v>
      </c>
      <c r="AV85" s="134">
        <f t="shared" si="99"/>
        <v>0</v>
      </c>
      <c r="AW85" s="134">
        <f t="shared" si="81"/>
        <v>0</v>
      </c>
      <c r="AX85" s="134" t="str">
        <f>IF(U85="","",SUM($AW$13:AW85))</f>
        <v/>
      </c>
      <c r="AY85" s="136">
        <f t="shared" si="101"/>
        <v>73</v>
      </c>
      <c r="AZ85" s="136">
        <f t="shared" si="100"/>
        <v>73</v>
      </c>
      <c r="BA85" s="43">
        <f t="shared" si="82"/>
        <v>0</v>
      </c>
      <c r="BB85" s="43" t="str">
        <f t="shared" si="102"/>
        <v/>
      </c>
      <c r="BC85" s="43" t="str">
        <f t="shared" si="83"/>
        <v/>
      </c>
      <c r="BD85" s="137" t="str">
        <f t="shared" si="84"/>
        <v/>
      </c>
      <c r="BE85" s="137" t="str">
        <f t="shared" si="85"/>
        <v/>
      </c>
      <c r="BF85" s="137" t="str">
        <f t="shared" si="86"/>
        <v/>
      </c>
      <c r="BG85" s="137" t="str">
        <f t="shared" si="87"/>
        <v/>
      </c>
      <c r="BH85" s="138">
        <f t="shared" si="88"/>
        <v>0</v>
      </c>
      <c r="BI85" s="138">
        <f t="shared" si="89"/>
        <v>0</v>
      </c>
      <c r="BJ85" s="138">
        <f t="shared" si="90"/>
        <v>0</v>
      </c>
      <c r="BK85" s="137">
        <f t="shared" si="91"/>
        <v>0</v>
      </c>
      <c r="BL85" s="134">
        <f t="shared" si="92"/>
        <v>0</v>
      </c>
      <c r="BM85" s="133" t="str">
        <f t="shared" si="93"/>
        <v>N</v>
      </c>
      <c r="BN85" s="136">
        <f t="shared" si="94"/>
        <v>1</v>
      </c>
      <c r="BO85" s="135"/>
      <c r="BR85" s="134"/>
      <c r="CU85" s="132"/>
      <c r="CV85" s="132"/>
      <c r="CW85" s="132"/>
      <c r="CX85" s="132"/>
      <c r="CY85" s="132"/>
      <c r="CZ85" s="132"/>
      <c r="DA85" s="132"/>
      <c r="DB85" s="132"/>
      <c r="DC85" s="132"/>
      <c r="DD85" s="132"/>
      <c r="DE85" s="132"/>
      <c r="DF85" s="132"/>
      <c r="DG85" s="132"/>
      <c r="DH85" s="132"/>
      <c r="DI85" s="132"/>
      <c r="DJ85" s="132"/>
      <c r="DK85" s="132"/>
      <c r="DL85" s="132"/>
      <c r="DM85" s="132"/>
      <c r="DN85" s="132"/>
      <c r="DO85" s="132"/>
      <c r="DP85" s="132"/>
      <c r="DQ85" s="132"/>
      <c r="DR85" s="132"/>
      <c r="DS85" s="132"/>
      <c r="DT85" s="132"/>
      <c r="DU85" s="132"/>
      <c r="DV85" s="132"/>
      <c r="DW85" s="132"/>
      <c r="DX85" s="132"/>
      <c r="DY85" s="132"/>
      <c r="DZ85" s="132"/>
      <c r="EA85" s="132"/>
      <c r="EB85" s="132"/>
    </row>
    <row r="86" spans="1:132" s="43" customFormat="1" ht="21" customHeight="1" x14ac:dyDescent="0.25">
      <c r="A86" s="154">
        <v>74</v>
      </c>
      <c r="B86" s="162"/>
      <c r="C86" s="161"/>
      <c r="D86" s="161"/>
      <c r="E86" s="160"/>
      <c r="F86" s="152"/>
      <c r="G86" s="151" t="str">
        <f t="shared" si="95"/>
        <v/>
      </c>
      <c r="H86" s="159" t="str">
        <f t="shared" si="96"/>
        <v/>
      </c>
      <c r="I86" s="149" t="str">
        <f t="shared" si="71"/>
        <v/>
      </c>
      <c r="J86" s="148" t="str">
        <f t="shared" si="72"/>
        <v/>
      </c>
      <c r="K86" s="148" t="str">
        <f t="shared" si="73"/>
        <v/>
      </c>
      <c r="L86" s="148" t="str">
        <f t="shared" si="74"/>
        <v/>
      </c>
      <c r="M86" s="109"/>
      <c r="N86" s="158"/>
      <c r="O86" s="158"/>
      <c r="P86" s="110"/>
      <c r="Q86" s="157"/>
      <c r="R86" s="156"/>
      <c r="S86" s="156"/>
      <c r="T86" s="155"/>
      <c r="U86" s="143" t="str">
        <f t="shared" si="75"/>
        <v/>
      </c>
      <c r="V86" s="142"/>
      <c r="W86" s="140">
        <f t="shared" si="76"/>
        <v>0</v>
      </c>
      <c r="X86" s="141"/>
      <c r="Y86" s="141"/>
      <c r="Z86" s="141"/>
      <c r="AA86" s="141"/>
      <c r="AB86" s="141"/>
      <c r="AC86" s="141"/>
      <c r="AD86" s="141"/>
      <c r="AE86" s="141" t="str">
        <f>IF(U86="","",SUM($U$13:U86))</f>
        <v/>
      </c>
      <c r="AF86" s="140" t="str">
        <f t="shared" si="77"/>
        <v/>
      </c>
      <c r="AG86" s="141" t="str">
        <f t="shared" si="78"/>
        <v/>
      </c>
      <c r="AH86" s="137"/>
      <c r="AI86" s="137"/>
      <c r="AJ86" s="137"/>
      <c r="AK86" s="137"/>
      <c r="AL86" s="138" t="str">
        <f t="shared" si="79"/>
        <v/>
      </c>
      <c r="AM86" s="138" t="str">
        <f t="shared" si="80"/>
        <v/>
      </c>
      <c r="AN86" s="137"/>
      <c r="AO86" s="137"/>
      <c r="AP86" s="140">
        <v>74</v>
      </c>
      <c r="AQ86" s="135"/>
      <c r="AR86" s="135"/>
      <c r="AS86" s="139" t="str">
        <f>IF(U84="","",IF(BB87=1,"STOP",IF(AX86="","",IF(SUM($AX$13:AX86&gt;$F$8),"JOB DONE",IF(BB87=1,"STOP","")))))</f>
        <v/>
      </c>
      <c r="AT86" s="138">
        <f t="shared" si="97"/>
        <v>0</v>
      </c>
      <c r="AU86" s="137">
        <f t="shared" si="98"/>
        <v>0</v>
      </c>
      <c r="AV86" s="134">
        <f t="shared" si="99"/>
        <v>0</v>
      </c>
      <c r="AW86" s="134">
        <f t="shared" si="81"/>
        <v>0</v>
      </c>
      <c r="AX86" s="134" t="str">
        <f>IF(U86="","",SUM($AW$13:AW86))</f>
        <v/>
      </c>
      <c r="AY86" s="136">
        <f t="shared" si="101"/>
        <v>74</v>
      </c>
      <c r="AZ86" s="136">
        <f t="shared" si="100"/>
        <v>74</v>
      </c>
      <c r="BA86" s="43">
        <f t="shared" si="82"/>
        <v>0</v>
      </c>
      <c r="BB86" s="43" t="str">
        <f t="shared" si="102"/>
        <v/>
      </c>
      <c r="BC86" s="43" t="str">
        <f t="shared" si="83"/>
        <v/>
      </c>
      <c r="BD86" s="137" t="str">
        <f t="shared" si="84"/>
        <v/>
      </c>
      <c r="BE86" s="137" t="str">
        <f t="shared" si="85"/>
        <v/>
      </c>
      <c r="BF86" s="137" t="str">
        <f t="shared" si="86"/>
        <v/>
      </c>
      <c r="BG86" s="137" t="str">
        <f t="shared" si="87"/>
        <v/>
      </c>
      <c r="BH86" s="138">
        <f t="shared" si="88"/>
        <v>0</v>
      </c>
      <c r="BI86" s="138">
        <f t="shared" si="89"/>
        <v>0</v>
      </c>
      <c r="BJ86" s="138">
        <f t="shared" si="90"/>
        <v>0</v>
      </c>
      <c r="BK86" s="137">
        <f t="shared" si="91"/>
        <v>0</v>
      </c>
      <c r="BL86" s="134">
        <f t="shared" si="92"/>
        <v>0</v>
      </c>
      <c r="BM86" s="133" t="str">
        <f t="shared" si="93"/>
        <v>N</v>
      </c>
      <c r="BN86" s="136">
        <f t="shared" si="94"/>
        <v>1</v>
      </c>
      <c r="BO86" s="135"/>
      <c r="BR86" s="134"/>
      <c r="CU86" s="132"/>
      <c r="CV86" s="132"/>
      <c r="CW86" s="132"/>
      <c r="CX86" s="132"/>
      <c r="CY86" s="132"/>
      <c r="CZ86" s="132"/>
      <c r="DA86" s="132"/>
      <c r="DB86" s="132"/>
      <c r="DC86" s="132"/>
      <c r="DD86" s="132"/>
      <c r="DE86" s="132"/>
      <c r="DF86" s="132"/>
      <c r="DG86" s="132"/>
      <c r="DH86" s="132"/>
      <c r="DI86" s="132"/>
      <c r="DJ86" s="132"/>
      <c r="DK86" s="132"/>
      <c r="DL86" s="132"/>
      <c r="DM86" s="132"/>
      <c r="DN86" s="132"/>
      <c r="DO86" s="132"/>
      <c r="DP86" s="132"/>
      <c r="DQ86" s="132"/>
      <c r="DR86" s="132"/>
      <c r="DS86" s="132"/>
      <c r="DT86" s="132"/>
      <c r="DU86" s="132"/>
      <c r="DV86" s="132"/>
      <c r="DW86" s="132"/>
      <c r="DX86" s="132"/>
      <c r="DY86" s="132"/>
      <c r="DZ86" s="132"/>
      <c r="EA86" s="132"/>
      <c r="EB86" s="132"/>
    </row>
    <row r="87" spans="1:132" s="43" customFormat="1" ht="21" customHeight="1" x14ac:dyDescent="0.25">
      <c r="A87" s="154">
        <v>75</v>
      </c>
      <c r="B87" s="162"/>
      <c r="C87" s="161"/>
      <c r="D87" s="161"/>
      <c r="E87" s="160"/>
      <c r="F87" s="152"/>
      <c r="G87" s="151" t="str">
        <f t="shared" si="95"/>
        <v/>
      </c>
      <c r="H87" s="159" t="str">
        <f t="shared" si="96"/>
        <v/>
      </c>
      <c r="I87" s="149" t="str">
        <f t="shared" si="71"/>
        <v/>
      </c>
      <c r="J87" s="148" t="str">
        <f t="shared" si="72"/>
        <v/>
      </c>
      <c r="K87" s="148" t="str">
        <f t="shared" si="73"/>
        <v/>
      </c>
      <c r="L87" s="148" t="str">
        <f t="shared" si="74"/>
        <v/>
      </c>
      <c r="M87" s="109"/>
      <c r="N87" s="158"/>
      <c r="O87" s="158"/>
      <c r="P87" s="110"/>
      <c r="Q87" s="157"/>
      <c r="R87" s="156"/>
      <c r="S87" s="156"/>
      <c r="T87" s="155"/>
      <c r="U87" s="143" t="str">
        <f t="shared" si="75"/>
        <v/>
      </c>
      <c r="V87" s="142"/>
      <c r="W87" s="140">
        <f t="shared" si="76"/>
        <v>0</v>
      </c>
      <c r="X87" s="141"/>
      <c r="Y87" s="141"/>
      <c r="Z87" s="141"/>
      <c r="AA87" s="141"/>
      <c r="AB87" s="141"/>
      <c r="AC87" s="141"/>
      <c r="AD87" s="141"/>
      <c r="AE87" s="141" t="str">
        <f>IF(U87="","",SUM($U$13:U87))</f>
        <v/>
      </c>
      <c r="AF87" s="140" t="str">
        <f t="shared" si="77"/>
        <v/>
      </c>
      <c r="AG87" s="141" t="str">
        <f t="shared" si="78"/>
        <v/>
      </c>
      <c r="AH87" s="137"/>
      <c r="AI87" s="137"/>
      <c r="AJ87" s="137"/>
      <c r="AK87" s="137"/>
      <c r="AL87" s="138" t="str">
        <f t="shared" si="79"/>
        <v/>
      </c>
      <c r="AM87" s="138" t="str">
        <f t="shared" si="80"/>
        <v/>
      </c>
      <c r="AN87" s="137"/>
      <c r="AO87" s="137"/>
      <c r="AP87" s="140">
        <v>75</v>
      </c>
      <c r="AQ87" s="135"/>
      <c r="AR87" s="135"/>
      <c r="AS87" s="139" t="str">
        <f>IF(U85="","",IF(BB88=1,"STOP",IF(AX87="","",IF(SUM($AX$13:AX87&gt;$F$8),"JOB DONE",IF(BB88=1,"STOP","")))))</f>
        <v/>
      </c>
      <c r="AT87" s="138">
        <f t="shared" si="97"/>
        <v>0</v>
      </c>
      <c r="AU87" s="137">
        <f t="shared" si="98"/>
        <v>0</v>
      </c>
      <c r="AV87" s="134">
        <f t="shared" si="99"/>
        <v>0</v>
      </c>
      <c r="AW87" s="134">
        <f t="shared" si="81"/>
        <v>0</v>
      </c>
      <c r="AX87" s="134" t="str">
        <f>IF(U87="","",SUM($AW$13:AW87))</f>
        <v/>
      </c>
      <c r="AY87" s="136">
        <f t="shared" si="101"/>
        <v>75</v>
      </c>
      <c r="AZ87" s="136">
        <f t="shared" si="100"/>
        <v>75</v>
      </c>
      <c r="BA87" s="43">
        <f t="shared" si="82"/>
        <v>0</v>
      </c>
      <c r="BB87" s="43" t="str">
        <f t="shared" si="102"/>
        <v/>
      </c>
      <c r="BC87" s="43" t="str">
        <f t="shared" si="83"/>
        <v/>
      </c>
      <c r="BD87" s="137" t="str">
        <f t="shared" si="84"/>
        <v/>
      </c>
      <c r="BE87" s="137" t="str">
        <f t="shared" si="85"/>
        <v/>
      </c>
      <c r="BF87" s="137" t="str">
        <f t="shared" si="86"/>
        <v/>
      </c>
      <c r="BG87" s="137" t="str">
        <f t="shared" si="87"/>
        <v/>
      </c>
      <c r="BH87" s="138">
        <f t="shared" si="88"/>
        <v>0</v>
      </c>
      <c r="BI87" s="138">
        <f t="shared" si="89"/>
        <v>0</v>
      </c>
      <c r="BJ87" s="138">
        <f t="shared" si="90"/>
        <v>0</v>
      </c>
      <c r="BK87" s="137">
        <f t="shared" si="91"/>
        <v>0</v>
      </c>
      <c r="BL87" s="134">
        <f t="shared" si="92"/>
        <v>0</v>
      </c>
      <c r="BM87" s="133" t="str">
        <f t="shared" si="93"/>
        <v>N</v>
      </c>
      <c r="BN87" s="136">
        <f t="shared" si="94"/>
        <v>1</v>
      </c>
      <c r="BO87" s="135"/>
      <c r="BR87" s="134"/>
      <c r="CU87" s="132"/>
      <c r="CV87" s="132"/>
      <c r="CW87" s="132"/>
      <c r="CX87" s="132"/>
      <c r="CY87" s="132"/>
      <c r="CZ87" s="132"/>
      <c r="DA87" s="132"/>
      <c r="DB87" s="132"/>
      <c r="DC87" s="132"/>
      <c r="DD87" s="132"/>
      <c r="DE87" s="132"/>
      <c r="DF87" s="132"/>
      <c r="DG87" s="132"/>
      <c r="DH87" s="132"/>
      <c r="DI87" s="132"/>
      <c r="DJ87" s="132"/>
      <c r="DK87" s="132"/>
      <c r="DL87" s="132"/>
      <c r="DM87" s="132"/>
      <c r="DN87" s="132"/>
      <c r="DO87" s="132"/>
      <c r="DP87" s="132"/>
      <c r="DQ87" s="132"/>
      <c r="DR87" s="132"/>
      <c r="DS87" s="132"/>
      <c r="DT87" s="132"/>
      <c r="DU87" s="132"/>
      <c r="DV87" s="132"/>
      <c r="DW87" s="132"/>
      <c r="DX87" s="132"/>
      <c r="DY87" s="132"/>
      <c r="DZ87" s="132"/>
      <c r="EA87" s="132"/>
      <c r="EB87" s="132"/>
    </row>
    <row r="88" spans="1:132" s="43" customFormat="1" ht="21" customHeight="1" x14ac:dyDescent="0.25">
      <c r="A88" s="154">
        <v>76</v>
      </c>
      <c r="B88" s="162"/>
      <c r="C88" s="161"/>
      <c r="D88" s="161"/>
      <c r="E88" s="160"/>
      <c r="F88" s="152"/>
      <c r="G88" s="151" t="str">
        <f t="shared" si="95"/>
        <v/>
      </c>
      <c r="H88" s="159" t="str">
        <f t="shared" si="96"/>
        <v/>
      </c>
      <c r="I88" s="149" t="str">
        <f t="shared" si="71"/>
        <v/>
      </c>
      <c r="J88" s="148" t="str">
        <f t="shared" si="72"/>
        <v/>
      </c>
      <c r="K88" s="148" t="str">
        <f t="shared" si="73"/>
        <v/>
      </c>
      <c r="L88" s="148" t="str">
        <f t="shared" si="74"/>
        <v/>
      </c>
      <c r="M88" s="109"/>
      <c r="N88" s="158"/>
      <c r="O88" s="158"/>
      <c r="P88" s="110"/>
      <c r="Q88" s="157"/>
      <c r="R88" s="156"/>
      <c r="S88" s="156"/>
      <c r="T88" s="155"/>
      <c r="U88" s="143" t="str">
        <f t="shared" si="75"/>
        <v/>
      </c>
      <c r="V88" s="142"/>
      <c r="W88" s="140">
        <f t="shared" si="76"/>
        <v>0</v>
      </c>
      <c r="X88" s="141"/>
      <c r="Y88" s="141"/>
      <c r="Z88" s="141"/>
      <c r="AA88" s="141"/>
      <c r="AB88" s="141"/>
      <c r="AC88" s="141"/>
      <c r="AD88" s="141"/>
      <c r="AE88" s="141" t="str">
        <f>IF(U88="","",SUM($U$13:U88))</f>
        <v/>
      </c>
      <c r="AF88" s="140" t="str">
        <f t="shared" si="77"/>
        <v/>
      </c>
      <c r="AG88" s="141" t="str">
        <f t="shared" si="78"/>
        <v/>
      </c>
      <c r="AH88" s="137"/>
      <c r="AI88" s="137"/>
      <c r="AJ88" s="137"/>
      <c r="AK88" s="137"/>
      <c r="AL88" s="138" t="str">
        <f t="shared" si="79"/>
        <v/>
      </c>
      <c r="AM88" s="138" t="str">
        <f t="shared" si="80"/>
        <v/>
      </c>
      <c r="AN88" s="137"/>
      <c r="AO88" s="137"/>
      <c r="AP88" s="140">
        <v>76</v>
      </c>
      <c r="AQ88" s="135"/>
      <c r="AR88" s="135"/>
      <c r="AS88" s="139" t="str">
        <f>IF(U86="","",IF(BB89=1,"STOP",IF(AX88="","",IF(SUM($AX$13:AX88&gt;$F$8),"JOB DONE",IF(BB89=1,"STOP","")))))</f>
        <v/>
      </c>
      <c r="AT88" s="138">
        <f t="shared" si="97"/>
        <v>0</v>
      </c>
      <c r="AU88" s="137">
        <f t="shared" si="98"/>
        <v>0</v>
      </c>
      <c r="AV88" s="134">
        <f t="shared" si="99"/>
        <v>0</v>
      </c>
      <c r="AW88" s="134">
        <f t="shared" si="81"/>
        <v>0</v>
      </c>
      <c r="AX88" s="134" t="str">
        <f>IF(U88="","",SUM($AW$13:AW88))</f>
        <v/>
      </c>
      <c r="AY88" s="136">
        <f t="shared" si="101"/>
        <v>76</v>
      </c>
      <c r="AZ88" s="136">
        <f t="shared" si="100"/>
        <v>76</v>
      </c>
      <c r="BA88" s="43">
        <f t="shared" si="82"/>
        <v>0</v>
      </c>
      <c r="BB88" s="43" t="str">
        <f t="shared" si="102"/>
        <v/>
      </c>
      <c r="BC88" s="43" t="str">
        <f t="shared" si="83"/>
        <v/>
      </c>
      <c r="BD88" s="137" t="str">
        <f t="shared" si="84"/>
        <v/>
      </c>
      <c r="BE88" s="137" t="str">
        <f t="shared" si="85"/>
        <v/>
      </c>
      <c r="BF88" s="137" t="str">
        <f t="shared" si="86"/>
        <v/>
      </c>
      <c r="BG88" s="137" t="str">
        <f t="shared" si="87"/>
        <v/>
      </c>
      <c r="BH88" s="138">
        <f t="shared" si="88"/>
        <v>0</v>
      </c>
      <c r="BI88" s="138">
        <f t="shared" si="89"/>
        <v>0</v>
      </c>
      <c r="BJ88" s="138">
        <f t="shared" si="90"/>
        <v>0</v>
      </c>
      <c r="BK88" s="137">
        <f t="shared" si="91"/>
        <v>0</v>
      </c>
      <c r="BL88" s="134">
        <f t="shared" si="92"/>
        <v>0</v>
      </c>
      <c r="BM88" s="133" t="str">
        <f t="shared" si="93"/>
        <v>N</v>
      </c>
      <c r="BN88" s="136">
        <f t="shared" si="94"/>
        <v>1</v>
      </c>
      <c r="BO88" s="135"/>
      <c r="BR88" s="134"/>
      <c r="CU88" s="132"/>
      <c r="CV88" s="132"/>
      <c r="CW88" s="132"/>
      <c r="CX88" s="132"/>
      <c r="CY88" s="132"/>
      <c r="CZ88" s="132"/>
      <c r="DA88" s="132"/>
      <c r="DB88" s="132"/>
      <c r="DC88" s="132"/>
      <c r="DD88" s="132"/>
      <c r="DE88" s="132"/>
      <c r="DF88" s="132"/>
      <c r="DG88" s="132"/>
      <c r="DH88" s="132"/>
      <c r="DI88" s="132"/>
      <c r="DJ88" s="132"/>
      <c r="DK88" s="132"/>
      <c r="DL88" s="132"/>
      <c r="DM88" s="132"/>
      <c r="DN88" s="132"/>
      <c r="DO88" s="132"/>
      <c r="DP88" s="132"/>
      <c r="DQ88" s="132"/>
      <c r="DR88" s="132"/>
      <c r="DS88" s="132"/>
      <c r="DT88" s="132"/>
      <c r="DU88" s="132"/>
      <c r="DV88" s="132"/>
      <c r="DW88" s="132"/>
      <c r="DX88" s="132"/>
      <c r="DY88" s="132"/>
      <c r="DZ88" s="132"/>
      <c r="EA88" s="132"/>
      <c r="EB88" s="132"/>
    </row>
    <row r="89" spans="1:132" s="43" customFormat="1" ht="21" customHeight="1" x14ac:dyDescent="0.25">
      <c r="A89" s="154">
        <v>77</v>
      </c>
      <c r="B89" s="162"/>
      <c r="C89" s="161"/>
      <c r="D89" s="161"/>
      <c r="E89" s="160"/>
      <c r="F89" s="152"/>
      <c r="G89" s="151" t="str">
        <f t="shared" si="95"/>
        <v/>
      </c>
      <c r="H89" s="159" t="str">
        <f t="shared" si="96"/>
        <v/>
      </c>
      <c r="I89" s="149" t="str">
        <f t="shared" si="71"/>
        <v/>
      </c>
      <c r="J89" s="148" t="str">
        <f t="shared" si="72"/>
        <v/>
      </c>
      <c r="K89" s="148" t="str">
        <f t="shared" si="73"/>
        <v/>
      </c>
      <c r="L89" s="148" t="str">
        <f t="shared" si="74"/>
        <v/>
      </c>
      <c r="M89" s="109"/>
      <c r="N89" s="158"/>
      <c r="O89" s="158"/>
      <c r="P89" s="110"/>
      <c r="Q89" s="157"/>
      <c r="R89" s="156"/>
      <c r="S89" s="156"/>
      <c r="T89" s="155"/>
      <c r="U89" s="143" t="str">
        <f t="shared" si="75"/>
        <v/>
      </c>
      <c r="V89" s="142"/>
      <c r="W89" s="140">
        <f t="shared" si="76"/>
        <v>0</v>
      </c>
      <c r="X89" s="141"/>
      <c r="Y89" s="141"/>
      <c r="Z89" s="141"/>
      <c r="AA89" s="141"/>
      <c r="AB89" s="141"/>
      <c r="AC89" s="141"/>
      <c r="AD89" s="141"/>
      <c r="AE89" s="141" t="str">
        <f>IF(U89="","",SUM($U$13:U89))</f>
        <v/>
      </c>
      <c r="AF89" s="140" t="str">
        <f t="shared" si="77"/>
        <v/>
      </c>
      <c r="AG89" s="141" t="str">
        <f t="shared" si="78"/>
        <v/>
      </c>
      <c r="AH89" s="137"/>
      <c r="AI89" s="137"/>
      <c r="AJ89" s="137"/>
      <c r="AK89" s="137"/>
      <c r="AL89" s="138" t="str">
        <f t="shared" si="79"/>
        <v/>
      </c>
      <c r="AM89" s="138" t="str">
        <f t="shared" si="80"/>
        <v/>
      </c>
      <c r="AN89" s="137"/>
      <c r="AO89" s="137"/>
      <c r="AP89" s="140">
        <v>77</v>
      </c>
      <c r="AQ89" s="135"/>
      <c r="AR89" s="135"/>
      <c r="AS89" s="139" t="str">
        <f>IF(U87="","",IF(BB90=1,"STOP",IF(AX89="","",IF(SUM($AX$13:AX89&gt;$F$8),"JOB DONE",IF(BB90=1,"STOP","")))))</f>
        <v/>
      </c>
      <c r="AT89" s="138">
        <f t="shared" si="97"/>
        <v>0</v>
      </c>
      <c r="AU89" s="137">
        <f t="shared" si="98"/>
        <v>0</v>
      </c>
      <c r="AV89" s="134">
        <f t="shared" si="99"/>
        <v>0</v>
      </c>
      <c r="AW89" s="134">
        <f t="shared" si="81"/>
        <v>0</v>
      </c>
      <c r="AX89" s="134" t="str">
        <f>IF(U89="","",SUM($AW$13:AW89))</f>
        <v/>
      </c>
      <c r="AY89" s="136">
        <f t="shared" si="101"/>
        <v>77</v>
      </c>
      <c r="AZ89" s="136">
        <f t="shared" si="100"/>
        <v>77</v>
      </c>
      <c r="BA89" s="43">
        <f t="shared" si="82"/>
        <v>0</v>
      </c>
      <c r="BB89" s="43" t="str">
        <f t="shared" si="102"/>
        <v/>
      </c>
      <c r="BC89" s="43" t="str">
        <f t="shared" si="83"/>
        <v/>
      </c>
      <c r="BD89" s="137" t="str">
        <f t="shared" si="84"/>
        <v/>
      </c>
      <c r="BE89" s="137" t="str">
        <f t="shared" si="85"/>
        <v/>
      </c>
      <c r="BF89" s="137" t="str">
        <f t="shared" si="86"/>
        <v/>
      </c>
      <c r="BG89" s="137" t="str">
        <f t="shared" si="87"/>
        <v/>
      </c>
      <c r="BH89" s="138">
        <f t="shared" si="88"/>
        <v>0</v>
      </c>
      <c r="BI89" s="138">
        <f t="shared" si="89"/>
        <v>0</v>
      </c>
      <c r="BJ89" s="138">
        <f t="shared" si="90"/>
        <v>0</v>
      </c>
      <c r="BK89" s="137">
        <f t="shared" si="91"/>
        <v>0</v>
      </c>
      <c r="BL89" s="134">
        <f t="shared" si="92"/>
        <v>0</v>
      </c>
      <c r="BM89" s="133" t="str">
        <f t="shared" si="93"/>
        <v>N</v>
      </c>
      <c r="BN89" s="136">
        <f t="shared" si="94"/>
        <v>1</v>
      </c>
      <c r="BO89" s="135"/>
      <c r="BR89" s="134"/>
      <c r="CU89" s="132"/>
      <c r="CV89" s="132"/>
      <c r="CW89" s="132"/>
      <c r="CX89" s="132"/>
      <c r="CY89" s="132"/>
      <c r="CZ89" s="132"/>
      <c r="DA89" s="132"/>
      <c r="DB89" s="132"/>
      <c r="DC89" s="132"/>
      <c r="DD89" s="132"/>
      <c r="DE89" s="132"/>
      <c r="DF89" s="132"/>
      <c r="DG89" s="132"/>
      <c r="DH89" s="132"/>
      <c r="DI89" s="132"/>
      <c r="DJ89" s="132"/>
      <c r="DK89" s="132"/>
      <c r="DL89" s="132"/>
      <c r="DM89" s="132"/>
      <c r="DN89" s="132"/>
      <c r="DO89" s="132"/>
      <c r="DP89" s="132"/>
      <c r="DQ89" s="132"/>
      <c r="DR89" s="132"/>
      <c r="DS89" s="132"/>
      <c r="DT89" s="132"/>
      <c r="DU89" s="132"/>
      <c r="DV89" s="132"/>
      <c r="DW89" s="132"/>
      <c r="DX89" s="132"/>
      <c r="DY89" s="132"/>
      <c r="DZ89" s="132"/>
      <c r="EA89" s="132"/>
      <c r="EB89" s="132"/>
    </row>
    <row r="90" spans="1:132" s="43" customFormat="1" ht="21" customHeight="1" x14ac:dyDescent="0.25">
      <c r="A90" s="154">
        <v>78</v>
      </c>
      <c r="B90" s="162"/>
      <c r="C90" s="161"/>
      <c r="D90" s="161"/>
      <c r="E90" s="160"/>
      <c r="F90" s="152"/>
      <c r="G90" s="151" t="str">
        <f t="shared" si="95"/>
        <v/>
      </c>
      <c r="H90" s="159" t="str">
        <f t="shared" si="96"/>
        <v/>
      </c>
      <c r="I90" s="149" t="str">
        <f t="shared" si="71"/>
        <v/>
      </c>
      <c r="J90" s="148" t="str">
        <f t="shared" si="72"/>
        <v/>
      </c>
      <c r="K90" s="148" t="str">
        <f t="shared" si="73"/>
        <v/>
      </c>
      <c r="L90" s="148" t="str">
        <f t="shared" si="74"/>
        <v/>
      </c>
      <c r="M90" s="109"/>
      <c r="N90" s="158"/>
      <c r="O90" s="158"/>
      <c r="P90" s="110"/>
      <c r="Q90" s="157"/>
      <c r="R90" s="156"/>
      <c r="S90" s="156"/>
      <c r="T90" s="155"/>
      <c r="U90" s="143" t="str">
        <f t="shared" si="75"/>
        <v/>
      </c>
      <c r="V90" s="142"/>
      <c r="W90" s="140">
        <f t="shared" si="76"/>
        <v>0</v>
      </c>
      <c r="X90" s="141"/>
      <c r="Y90" s="141"/>
      <c r="Z90" s="141"/>
      <c r="AA90" s="141"/>
      <c r="AB90" s="141"/>
      <c r="AC90" s="141"/>
      <c r="AD90" s="141"/>
      <c r="AE90" s="141" t="str">
        <f>IF(U90="","",SUM($U$13:U90))</f>
        <v/>
      </c>
      <c r="AF90" s="140" t="str">
        <f t="shared" si="77"/>
        <v/>
      </c>
      <c r="AG90" s="141" t="str">
        <f t="shared" si="78"/>
        <v/>
      </c>
      <c r="AH90" s="137"/>
      <c r="AI90" s="137"/>
      <c r="AJ90" s="137"/>
      <c r="AK90" s="137"/>
      <c r="AL90" s="138" t="str">
        <f t="shared" si="79"/>
        <v/>
      </c>
      <c r="AM90" s="138" t="str">
        <f t="shared" si="80"/>
        <v/>
      </c>
      <c r="AN90" s="137"/>
      <c r="AO90" s="137"/>
      <c r="AP90" s="140">
        <v>78</v>
      </c>
      <c r="AQ90" s="135"/>
      <c r="AR90" s="135"/>
      <c r="AS90" s="139" t="str">
        <f>IF(U88="","",IF(BB91=1,"STOP",IF(AX90="","",IF(SUM($AX$13:AX90&gt;$F$8),"JOB DONE",IF(BB91=1,"STOP","")))))</f>
        <v/>
      </c>
      <c r="AT90" s="138">
        <f t="shared" si="97"/>
        <v>0</v>
      </c>
      <c r="AU90" s="137">
        <f t="shared" si="98"/>
        <v>0</v>
      </c>
      <c r="AV90" s="134">
        <f t="shared" si="99"/>
        <v>0</v>
      </c>
      <c r="AW90" s="134">
        <f t="shared" si="81"/>
        <v>0</v>
      </c>
      <c r="AX90" s="134" t="str">
        <f>IF(U90="","",SUM($AW$13:AW90))</f>
        <v/>
      </c>
      <c r="AY90" s="136">
        <f t="shared" si="101"/>
        <v>78</v>
      </c>
      <c r="AZ90" s="136">
        <f t="shared" si="100"/>
        <v>78</v>
      </c>
      <c r="BA90" s="43">
        <f t="shared" si="82"/>
        <v>0</v>
      </c>
      <c r="BB90" s="43" t="str">
        <f t="shared" si="102"/>
        <v/>
      </c>
      <c r="BC90" s="43" t="str">
        <f t="shared" si="83"/>
        <v/>
      </c>
      <c r="BD90" s="137" t="str">
        <f t="shared" si="84"/>
        <v/>
      </c>
      <c r="BE90" s="137" t="str">
        <f t="shared" si="85"/>
        <v/>
      </c>
      <c r="BF90" s="137" t="str">
        <f t="shared" si="86"/>
        <v/>
      </c>
      <c r="BG90" s="137" t="str">
        <f t="shared" si="87"/>
        <v/>
      </c>
      <c r="BH90" s="138">
        <f t="shared" si="88"/>
        <v>0</v>
      </c>
      <c r="BI90" s="138">
        <f t="shared" si="89"/>
        <v>0</v>
      </c>
      <c r="BJ90" s="138">
        <f t="shared" si="90"/>
        <v>0</v>
      </c>
      <c r="BK90" s="137">
        <f t="shared" si="91"/>
        <v>0</v>
      </c>
      <c r="BL90" s="134">
        <f t="shared" si="92"/>
        <v>0</v>
      </c>
      <c r="BM90" s="133" t="str">
        <f t="shared" si="93"/>
        <v>N</v>
      </c>
      <c r="BN90" s="136">
        <f t="shared" si="94"/>
        <v>1</v>
      </c>
      <c r="BO90" s="135"/>
      <c r="BR90" s="134"/>
      <c r="CU90" s="132"/>
      <c r="CV90" s="132"/>
      <c r="CW90" s="132"/>
      <c r="CX90" s="132"/>
      <c r="CY90" s="132"/>
      <c r="CZ90" s="132"/>
      <c r="DA90" s="132"/>
      <c r="DB90" s="132"/>
      <c r="DC90" s="132"/>
      <c r="DD90" s="132"/>
      <c r="DE90" s="132"/>
      <c r="DF90" s="132"/>
      <c r="DG90" s="132"/>
      <c r="DH90" s="132"/>
      <c r="DI90" s="132"/>
      <c r="DJ90" s="132"/>
      <c r="DK90" s="132"/>
      <c r="DL90" s="132"/>
      <c r="DM90" s="132"/>
      <c r="DN90" s="132"/>
      <c r="DO90" s="132"/>
      <c r="DP90" s="132"/>
      <c r="DQ90" s="132"/>
      <c r="DR90" s="132"/>
      <c r="DS90" s="132"/>
      <c r="DT90" s="132"/>
      <c r="DU90" s="132"/>
      <c r="DV90" s="132"/>
      <c r="DW90" s="132"/>
      <c r="DX90" s="132"/>
      <c r="DY90" s="132"/>
      <c r="DZ90" s="132"/>
      <c r="EA90" s="132"/>
      <c r="EB90" s="132"/>
    </row>
    <row r="91" spans="1:132" s="43" customFormat="1" ht="21" customHeight="1" x14ac:dyDescent="0.25">
      <c r="A91" s="154">
        <v>79</v>
      </c>
      <c r="B91" s="162"/>
      <c r="C91" s="161"/>
      <c r="D91" s="161"/>
      <c r="E91" s="160"/>
      <c r="F91" s="152"/>
      <c r="G91" s="151" t="str">
        <f t="shared" si="95"/>
        <v/>
      </c>
      <c r="H91" s="159" t="str">
        <f t="shared" si="96"/>
        <v/>
      </c>
      <c r="I91" s="149" t="str">
        <f t="shared" si="71"/>
        <v/>
      </c>
      <c r="J91" s="148" t="str">
        <f t="shared" si="72"/>
        <v/>
      </c>
      <c r="K91" s="148" t="str">
        <f t="shared" si="73"/>
        <v/>
      </c>
      <c r="L91" s="148" t="str">
        <f t="shared" si="74"/>
        <v/>
      </c>
      <c r="M91" s="109"/>
      <c r="N91" s="158"/>
      <c r="O91" s="158"/>
      <c r="P91" s="110"/>
      <c r="Q91" s="157"/>
      <c r="R91" s="156"/>
      <c r="S91" s="156"/>
      <c r="T91" s="155"/>
      <c r="U91" s="143" t="str">
        <f t="shared" si="75"/>
        <v/>
      </c>
      <c r="V91" s="142"/>
      <c r="W91" s="140">
        <f t="shared" si="76"/>
        <v>0</v>
      </c>
      <c r="X91" s="141"/>
      <c r="Y91" s="141"/>
      <c r="Z91" s="141"/>
      <c r="AA91" s="141"/>
      <c r="AB91" s="141"/>
      <c r="AC91" s="141"/>
      <c r="AD91" s="141"/>
      <c r="AE91" s="141" t="str">
        <f>IF(U91="","",SUM($U$13:U91))</f>
        <v/>
      </c>
      <c r="AF91" s="140" t="str">
        <f t="shared" si="77"/>
        <v/>
      </c>
      <c r="AG91" s="141" t="str">
        <f t="shared" si="78"/>
        <v/>
      </c>
      <c r="AH91" s="137"/>
      <c r="AI91" s="137"/>
      <c r="AJ91" s="137"/>
      <c r="AK91" s="137"/>
      <c r="AL91" s="138" t="str">
        <f t="shared" si="79"/>
        <v/>
      </c>
      <c r="AM91" s="138" t="str">
        <f t="shared" si="80"/>
        <v/>
      </c>
      <c r="AN91" s="137"/>
      <c r="AO91" s="137"/>
      <c r="AP91" s="140">
        <v>79</v>
      </c>
      <c r="AQ91" s="135"/>
      <c r="AR91" s="135"/>
      <c r="AS91" s="139" t="str">
        <f>IF(U89="","",IF(BB92=1,"STOP",IF(AX91="","",IF(SUM($AX$13:AX91&gt;$F$8),"JOB DONE",IF(BB92=1,"STOP","")))))</f>
        <v/>
      </c>
      <c r="AT91" s="138">
        <f t="shared" si="97"/>
        <v>0</v>
      </c>
      <c r="AU91" s="137">
        <f t="shared" si="98"/>
        <v>0</v>
      </c>
      <c r="AV91" s="134">
        <f t="shared" si="99"/>
        <v>0</v>
      </c>
      <c r="AW91" s="134">
        <f t="shared" si="81"/>
        <v>0</v>
      </c>
      <c r="AX91" s="134" t="str">
        <f>IF(U91="","",SUM($AW$13:AW91))</f>
        <v/>
      </c>
      <c r="AY91" s="136">
        <f t="shared" si="101"/>
        <v>79</v>
      </c>
      <c r="AZ91" s="136">
        <f t="shared" si="100"/>
        <v>79</v>
      </c>
      <c r="BA91" s="43">
        <f t="shared" si="82"/>
        <v>0</v>
      </c>
      <c r="BB91" s="43" t="str">
        <f t="shared" si="102"/>
        <v/>
      </c>
      <c r="BC91" s="43" t="str">
        <f t="shared" si="83"/>
        <v/>
      </c>
      <c r="BD91" s="137" t="str">
        <f t="shared" si="84"/>
        <v/>
      </c>
      <c r="BE91" s="137" t="str">
        <f t="shared" si="85"/>
        <v/>
      </c>
      <c r="BF91" s="137" t="str">
        <f t="shared" si="86"/>
        <v/>
      </c>
      <c r="BG91" s="137" t="str">
        <f t="shared" si="87"/>
        <v/>
      </c>
      <c r="BH91" s="138">
        <f t="shared" si="88"/>
        <v>0</v>
      </c>
      <c r="BI91" s="138">
        <f t="shared" si="89"/>
        <v>0</v>
      </c>
      <c r="BJ91" s="138">
        <f t="shared" si="90"/>
        <v>0</v>
      </c>
      <c r="BK91" s="137">
        <f t="shared" si="91"/>
        <v>0</v>
      </c>
      <c r="BL91" s="134">
        <f t="shared" si="92"/>
        <v>0</v>
      </c>
      <c r="BM91" s="133" t="str">
        <f t="shared" si="93"/>
        <v>N</v>
      </c>
      <c r="BN91" s="136">
        <f t="shared" si="94"/>
        <v>1</v>
      </c>
      <c r="BO91" s="135"/>
      <c r="BR91" s="134"/>
      <c r="CU91" s="132"/>
      <c r="CV91" s="132"/>
      <c r="CW91" s="132"/>
      <c r="CX91" s="132"/>
      <c r="CY91" s="132"/>
      <c r="CZ91" s="132"/>
      <c r="DA91" s="132"/>
      <c r="DB91" s="132"/>
      <c r="DC91" s="132"/>
      <c r="DD91" s="132"/>
      <c r="DE91" s="132"/>
      <c r="DF91" s="132"/>
      <c r="DG91" s="132"/>
      <c r="DH91" s="132"/>
      <c r="DI91" s="132"/>
      <c r="DJ91" s="132"/>
      <c r="DK91" s="132"/>
      <c r="DL91" s="132"/>
      <c r="DM91" s="132"/>
      <c r="DN91" s="132"/>
      <c r="DO91" s="132"/>
      <c r="DP91" s="132"/>
      <c r="DQ91" s="132"/>
      <c r="DR91" s="132"/>
      <c r="DS91" s="132"/>
      <c r="DT91" s="132"/>
      <c r="DU91" s="132"/>
      <c r="DV91" s="132"/>
      <c r="DW91" s="132"/>
      <c r="DX91" s="132"/>
      <c r="DY91" s="132"/>
      <c r="DZ91" s="132"/>
      <c r="EA91" s="132"/>
      <c r="EB91" s="132"/>
    </row>
    <row r="92" spans="1:132" s="43" customFormat="1" ht="21" customHeight="1" x14ac:dyDescent="0.25">
      <c r="A92" s="154">
        <v>80</v>
      </c>
      <c r="B92" s="162"/>
      <c r="C92" s="161"/>
      <c r="D92" s="161"/>
      <c r="E92" s="160"/>
      <c r="F92" s="152"/>
      <c r="G92" s="151" t="str">
        <f t="shared" si="95"/>
        <v/>
      </c>
      <c r="H92" s="159" t="str">
        <f t="shared" si="96"/>
        <v/>
      </c>
      <c r="I92" s="149" t="str">
        <f t="shared" si="71"/>
        <v/>
      </c>
      <c r="J92" s="148" t="str">
        <f t="shared" si="72"/>
        <v/>
      </c>
      <c r="K92" s="148" t="str">
        <f t="shared" si="73"/>
        <v/>
      </c>
      <c r="L92" s="148" t="str">
        <f t="shared" si="74"/>
        <v/>
      </c>
      <c r="M92" s="109"/>
      <c r="N92" s="158"/>
      <c r="O92" s="158"/>
      <c r="P92" s="110"/>
      <c r="Q92" s="157"/>
      <c r="R92" s="156"/>
      <c r="S92" s="156"/>
      <c r="T92" s="155"/>
      <c r="U92" s="143" t="str">
        <f t="shared" si="75"/>
        <v/>
      </c>
      <c r="V92" s="142"/>
      <c r="W92" s="140">
        <f t="shared" si="76"/>
        <v>0</v>
      </c>
      <c r="X92" s="141"/>
      <c r="Y92" s="141"/>
      <c r="Z92" s="141"/>
      <c r="AA92" s="141"/>
      <c r="AB92" s="141"/>
      <c r="AC92" s="141"/>
      <c r="AD92" s="141"/>
      <c r="AE92" s="141" t="str">
        <f>IF(U92="","",SUM($U$13:U92))</f>
        <v/>
      </c>
      <c r="AF92" s="140" t="str">
        <f t="shared" si="77"/>
        <v/>
      </c>
      <c r="AG92" s="141" t="str">
        <f t="shared" si="78"/>
        <v/>
      </c>
      <c r="AH92" s="137"/>
      <c r="AI92" s="137"/>
      <c r="AJ92" s="137"/>
      <c r="AK92" s="137"/>
      <c r="AL92" s="138" t="str">
        <f t="shared" si="79"/>
        <v/>
      </c>
      <c r="AM92" s="138" t="str">
        <f t="shared" si="80"/>
        <v/>
      </c>
      <c r="AN92" s="137"/>
      <c r="AO92" s="137"/>
      <c r="AP92" s="140">
        <v>80</v>
      </c>
      <c r="AQ92" s="135"/>
      <c r="AR92" s="135"/>
      <c r="AS92" s="139" t="str">
        <f>IF(U90="","",IF(BB93=1,"STOP",IF(AX92="","",IF(SUM($AX$13:AX92&gt;$F$8),"JOB DONE",IF(BB93=1,"STOP","")))))</f>
        <v/>
      </c>
      <c r="AT92" s="138">
        <f t="shared" si="97"/>
        <v>0</v>
      </c>
      <c r="AU92" s="137">
        <f t="shared" si="98"/>
        <v>0</v>
      </c>
      <c r="AV92" s="134">
        <f t="shared" si="99"/>
        <v>0</v>
      </c>
      <c r="AW92" s="134">
        <f t="shared" si="81"/>
        <v>0</v>
      </c>
      <c r="AX92" s="134" t="str">
        <f>IF(U92="","",SUM($AW$13:AW92))</f>
        <v/>
      </c>
      <c r="AY92" s="136">
        <f t="shared" si="101"/>
        <v>80</v>
      </c>
      <c r="AZ92" s="136">
        <f t="shared" si="100"/>
        <v>80</v>
      </c>
      <c r="BA92" s="43">
        <f t="shared" si="82"/>
        <v>0</v>
      </c>
      <c r="BB92" s="43" t="str">
        <f t="shared" si="102"/>
        <v/>
      </c>
      <c r="BC92" s="43" t="str">
        <f t="shared" si="83"/>
        <v/>
      </c>
      <c r="BD92" s="137" t="str">
        <f t="shared" si="84"/>
        <v/>
      </c>
      <c r="BE92" s="137" t="str">
        <f t="shared" si="85"/>
        <v/>
      </c>
      <c r="BF92" s="137" t="str">
        <f t="shared" si="86"/>
        <v/>
      </c>
      <c r="BG92" s="137" t="str">
        <f t="shared" si="87"/>
        <v/>
      </c>
      <c r="BH92" s="138">
        <f t="shared" si="88"/>
        <v>0</v>
      </c>
      <c r="BI92" s="138">
        <f t="shared" si="89"/>
        <v>0</v>
      </c>
      <c r="BJ92" s="138">
        <f t="shared" si="90"/>
        <v>0</v>
      </c>
      <c r="BK92" s="137">
        <f t="shared" si="91"/>
        <v>0</v>
      </c>
      <c r="BL92" s="134">
        <f t="shared" si="92"/>
        <v>0</v>
      </c>
      <c r="BM92" s="133" t="str">
        <f t="shared" si="93"/>
        <v>N</v>
      </c>
      <c r="BN92" s="136">
        <f t="shared" si="94"/>
        <v>1</v>
      </c>
      <c r="BO92" s="135"/>
      <c r="BR92" s="134"/>
      <c r="CU92" s="132"/>
      <c r="CV92" s="132"/>
      <c r="CW92" s="132"/>
      <c r="CX92" s="132"/>
      <c r="CY92" s="132"/>
      <c r="CZ92" s="132"/>
      <c r="DA92" s="132"/>
      <c r="DB92" s="132"/>
      <c r="DC92" s="132"/>
      <c r="DD92" s="132"/>
      <c r="DE92" s="132"/>
      <c r="DF92" s="132"/>
      <c r="DG92" s="132"/>
      <c r="DH92" s="132"/>
      <c r="DI92" s="132"/>
      <c r="DJ92" s="132"/>
      <c r="DK92" s="132"/>
      <c r="DL92" s="132"/>
      <c r="DM92" s="132"/>
      <c r="DN92" s="132"/>
      <c r="DO92" s="132"/>
      <c r="DP92" s="132"/>
      <c r="DQ92" s="132"/>
      <c r="DR92" s="132"/>
      <c r="DS92" s="132"/>
      <c r="DT92" s="132"/>
      <c r="DU92" s="132"/>
      <c r="DV92" s="132"/>
      <c r="DW92" s="132"/>
      <c r="DX92" s="132"/>
      <c r="DY92" s="132"/>
      <c r="DZ92" s="132"/>
      <c r="EA92" s="132"/>
      <c r="EB92" s="132"/>
    </row>
    <row r="93" spans="1:132" s="43" customFormat="1" ht="21" customHeight="1" x14ac:dyDescent="0.25">
      <c r="A93" s="154">
        <v>81</v>
      </c>
      <c r="B93" s="162"/>
      <c r="C93" s="161"/>
      <c r="D93" s="161"/>
      <c r="E93" s="160"/>
      <c r="F93" s="152"/>
      <c r="G93" s="151" t="str">
        <f t="shared" si="95"/>
        <v/>
      </c>
      <c r="H93" s="159" t="str">
        <f t="shared" si="96"/>
        <v/>
      </c>
      <c r="I93" s="149" t="str">
        <f t="shared" si="71"/>
        <v/>
      </c>
      <c r="J93" s="148" t="str">
        <f t="shared" si="72"/>
        <v/>
      </c>
      <c r="K93" s="148" t="str">
        <f t="shared" si="73"/>
        <v/>
      </c>
      <c r="L93" s="148" t="str">
        <f t="shared" si="74"/>
        <v/>
      </c>
      <c r="M93" s="109"/>
      <c r="N93" s="158"/>
      <c r="O93" s="158"/>
      <c r="P93" s="110"/>
      <c r="Q93" s="157"/>
      <c r="R93" s="156"/>
      <c r="S93" s="156"/>
      <c r="T93" s="155"/>
      <c r="U93" s="143" t="str">
        <f t="shared" si="75"/>
        <v/>
      </c>
      <c r="V93" s="142"/>
      <c r="W93" s="140">
        <f t="shared" si="76"/>
        <v>0</v>
      </c>
      <c r="X93" s="141"/>
      <c r="Y93" s="141"/>
      <c r="Z93" s="141"/>
      <c r="AA93" s="141"/>
      <c r="AB93" s="141"/>
      <c r="AC93" s="141"/>
      <c r="AD93" s="141"/>
      <c r="AE93" s="141" t="str">
        <f>IF(U93="","",SUM($U$13:U93))</f>
        <v/>
      </c>
      <c r="AF93" s="140" t="str">
        <f t="shared" si="77"/>
        <v/>
      </c>
      <c r="AG93" s="141" t="str">
        <f t="shared" si="78"/>
        <v/>
      </c>
      <c r="AH93" s="137"/>
      <c r="AI93" s="137"/>
      <c r="AJ93" s="137"/>
      <c r="AK93" s="137"/>
      <c r="AL93" s="138" t="str">
        <f t="shared" si="79"/>
        <v/>
      </c>
      <c r="AM93" s="138" t="str">
        <f t="shared" si="80"/>
        <v/>
      </c>
      <c r="AN93" s="137"/>
      <c r="AO93" s="137"/>
      <c r="AP93" s="140">
        <v>81</v>
      </c>
      <c r="AQ93" s="135"/>
      <c r="AR93" s="135"/>
      <c r="AS93" s="139" t="str">
        <f>IF(U91="","",IF(BB94=1,"STOP",IF(AX93="","",IF(SUM($AX$13:AX93&gt;$F$8),"JOB DONE",IF(BB94=1,"STOP","")))))</f>
        <v/>
      </c>
      <c r="AT93" s="138">
        <f t="shared" si="97"/>
        <v>0</v>
      </c>
      <c r="AU93" s="137">
        <f t="shared" si="98"/>
        <v>0</v>
      </c>
      <c r="AV93" s="134">
        <f t="shared" si="99"/>
        <v>0</v>
      </c>
      <c r="AW93" s="134">
        <f t="shared" si="81"/>
        <v>0</v>
      </c>
      <c r="AX93" s="134" t="str">
        <f>IF(U93="","",SUM($AW$13:AW93))</f>
        <v/>
      </c>
      <c r="AY93" s="136">
        <f t="shared" si="101"/>
        <v>81</v>
      </c>
      <c r="AZ93" s="136">
        <f t="shared" si="100"/>
        <v>81</v>
      </c>
      <c r="BA93" s="43">
        <f t="shared" si="82"/>
        <v>0</v>
      </c>
      <c r="BB93" s="43" t="str">
        <f t="shared" si="102"/>
        <v/>
      </c>
      <c r="BC93" s="43" t="str">
        <f t="shared" si="83"/>
        <v/>
      </c>
      <c r="BD93" s="137" t="str">
        <f t="shared" si="84"/>
        <v/>
      </c>
      <c r="BE93" s="137" t="str">
        <f t="shared" si="85"/>
        <v/>
      </c>
      <c r="BF93" s="137" t="str">
        <f t="shared" si="86"/>
        <v/>
      </c>
      <c r="BG93" s="137" t="str">
        <f t="shared" si="87"/>
        <v/>
      </c>
      <c r="BH93" s="138">
        <f t="shared" si="88"/>
        <v>0</v>
      </c>
      <c r="BI93" s="138">
        <f t="shared" si="89"/>
        <v>0</v>
      </c>
      <c r="BJ93" s="138">
        <f t="shared" si="90"/>
        <v>0</v>
      </c>
      <c r="BK93" s="137">
        <f t="shared" si="91"/>
        <v>0</v>
      </c>
      <c r="BL93" s="134">
        <f t="shared" si="92"/>
        <v>0</v>
      </c>
      <c r="BM93" s="133" t="str">
        <f t="shared" si="93"/>
        <v>N</v>
      </c>
      <c r="BN93" s="136">
        <f t="shared" si="94"/>
        <v>1</v>
      </c>
      <c r="BO93" s="135"/>
      <c r="BR93" s="134"/>
      <c r="CU93" s="132"/>
      <c r="CV93" s="132"/>
      <c r="CW93" s="132"/>
      <c r="CX93" s="132"/>
      <c r="CY93" s="132"/>
      <c r="CZ93" s="132"/>
      <c r="DA93" s="132"/>
      <c r="DB93" s="132"/>
      <c r="DC93" s="132"/>
      <c r="DD93" s="132"/>
      <c r="DE93" s="132"/>
      <c r="DF93" s="132"/>
      <c r="DG93" s="132"/>
      <c r="DH93" s="132"/>
      <c r="DI93" s="132"/>
      <c r="DJ93" s="132"/>
      <c r="DK93" s="132"/>
      <c r="DL93" s="132"/>
      <c r="DM93" s="132"/>
      <c r="DN93" s="132"/>
      <c r="DO93" s="132"/>
      <c r="DP93" s="132"/>
      <c r="DQ93" s="132"/>
      <c r="DR93" s="132"/>
      <c r="DS93" s="132"/>
      <c r="DT93" s="132"/>
      <c r="DU93" s="132"/>
      <c r="DV93" s="132"/>
      <c r="DW93" s="132"/>
      <c r="DX93" s="132"/>
      <c r="DY93" s="132"/>
      <c r="DZ93" s="132"/>
      <c r="EA93" s="132"/>
      <c r="EB93" s="132"/>
    </row>
    <row r="94" spans="1:132" s="43" customFormat="1" ht="21" customHeight="1" x14ac:dyDescent="0.25">
      <c r="A94" s="154">
        <v>82</v>
      </c>
      <c r="B94" s="162"/>
      <c r="C94" s="161"/>
      <c r="D94" s="161"/>
      <c r="E94" s="160"/>
      <c r="F94" s="152"/>
      <c r="G94" s="151" t="str">
        <f t="shared" si="95"/>
        <v/>
      </c>
      <c r="H94" s="159" t="str">
        <f t="shared" si="96"/>
        <v/>
      </c>
      <c r="I94" s="149" t="str">
        <f t="shared" si="71"/>
        <v/>
      </c>
      <c r="J94" s="148" t="str">
        <f t="shared" si="72"/>
        <v/>
      </c>
      <c r="K94" s="148" t="str">
        <f t="shared" si="73"/>
        <v/>
      </c>
      <c r="L94" s="148" t="str">
        <f t="shared" si="74"/>
        <v/>
      </c>
      <c r="M94" s="109"/>
      <c r="N94" s="158"/>
      <c r="O94" s="158"/>
      <c r="P94" s="110"/>
      <c r="Q94" s="157"/>
      <c r="R94" s="156"/>
      <c r="S94" s="156"/>
      <c r="T94" s="155"/>
      <c r="U94" s="143" t="str">
        <f t="shared" si="75"/>
        <v/>
      </c>
      <c r="V94" s="142"/>
      <c r="W94" s="140">
        <f t="shared" si="76"/>
        <v>0</v>
      </c>
      <c r="X94" s="141"/>
      <c r="Y94" s="141"/>
      <c r="Z94" s="141"/>
      <c r="AA94" s="141"/>
      <c r="AB94" s="141"/>
      <c r="AC94" s="141"/>
      <c r="AD94" s="141"/>
      <c r="AE94" s="141" t="str">
        <f>IF(U94="","",SUM($U$13:U94))</f>
        <v/>
      </c>
      <c r="AF94" s="140" t="str">
        <f t="shared" si="77"/>
        <v/>
      </c>
      <c r="AG94" s="141" t="str">
        <f t="shared" si="78"/>
        <v/>
      </c>
      <c r="AH94" s="137"/>
      <c r="AI94" s="137"/>
      <c r="AJ94" s="137"/>
      <c r="AK94" s="137"/>
      <c r="AL94" s="138" t="str">
        <f t="shared" si="79"/>
        <v/>
      </c>
      <c r="AM94" s="138" t="str">
        <f t="shared" si="80"/>
        <v/>
      </c>
      <c r="AN94" s="137"/>
      <c r="AO94" s="137"/>
      <c r="AP94" s="140">
        <v>82</v>
      </c>
      <c r="AQ94" s="135"/>
      <c r="AR94" s="135"/>
      <c r="AS94" s="139" t="str">
        <f>IF(U92="","",IF(BB95=1,"STOP",IF(AX94="","",IF(SUM($AX$13:AX94&gt;$F$8),"JOB DONE",IF(BB95=1,"STOP","")))))</f>
        <v/>
      </c>
      <c r="AT94" s="138">
        <f t="shared" si="97"/>
        <v>0</v>
      </c>
      <c r="AU94" s="137">
        <f t="shared" si="98"/>
        <v>0</v>
      </c>
      <c r="AV94" s="134">
        <f t="shared" si="99"/>
        <v>0</v>
      </c>
      <c r="AW94" s="134">
        <f t="shared" si="81"/>
        <v>0</v>
      </c>
      <c r="AX94" s="134" t="str">
        <f>IF(U94="","",SUM($AW$13:AW94))</f>
        <v/>
      </c>
      <c r="AY94" s="136">
        <f t="shared" si="101"/>
        <v>82</v>
      </c>
      <c r="AZ94" s="136">
        <f t="shared" si="100"/>
        <v>82</v>
      </c>
      <c r="BA94" s="43">
        <f t="shared" si="82"/>
        <v>0</v>
      </c>
      <c r="BB94" s="43" t="str">
        <f t="shared" si="102"/>
        <v/>
      </c>
      <c r="BC94" s="43" t="str">
        <f t="shared" si="83"/>
        <v/>
      </c>
      <c r="BD94" s="137" t="str">
        <f t="shared" si="84"/>
        <v/>
      </c>
      <c r="BE94" s="137" t="str">
        <f t="shared" si="85"/>
        <v/>
      </c>
      <c r="BF94" s="137" t="str">
        <f t="shared" si="86"/>
        <v/>
      </c>
      <c r="BG94" s="137" t="str">
        <f t="shared" si="87"/>
        <v/>
      </c>
      <c r="BH94" s="138">
        <f t="shared" si="88"/>
        <v>0</v>
      </c>
      <c r="BI94" s="138">
        <f t="shared" si="89"/>
        <v>0</v>
      </c>
      <c r="BJ94" s="138">
        <f t="shared" si="90"/>
        <v>0</v>
      </c>
      <c r="BK94" s="137">
        <f t="shared" si="91"/>
        <v>0</v>
      </c>
      <c r="BL94" s="134">
        <f t="shared" si="92"/>
        <v>0</v>
      </c>
      <c r="BM94" s="133" t="str">
        <f t="shared" si="93"/>
        <v>N</v>
      </c>
      <c r="BN94" s="136">
        <f t="shared" si="94"/>
        <v>1</v>
      </c>
      <c r="BO94" s="135"/>
      <c r="BR94" s="134"/>
      <c r="CU94" s="132"/>
      <c r="CV94" s="132"/>
      <c r="CW94" s="132"/>
      <c r="CX94" s="132"/>
      <c r="CY94" s="132"/>
      <c r="CZ94" s="132"/>
      <c r="DA94" s="132"/>
      <c r="DB94" s="132"/>
      <c r="DC94" s="132"/>
      <c r="DD94" s="132"/>
      <c r="DE94" s="132"/>
      <c r="DF94" s="132"/>
      <c r="DG94" s="132"/>
      <c r="DH94" s="132"/>
      <c r="DI94" s="132"/>
      <c r="DJ94" s="132"/>
      <c r="DK94" s="132"/>
      <c r="DL94" s="132"/>
      <c r="DM94" s="132"/>
      <c r="DN94" s="132"/>
      <c r="DO94" s="132"/>
      <c r="DP94" s="132"/>
      <c r="DQ94" s="132"/>
      <c r="DR94" s="132"/>
      <c r="DS94" s="132"/>
      <c r="DT94" s="132"/>
      <c r="DU94" s="132"/>
      <c r="DV94" s="132"/>
      <c r="DW94" s="132"/>
      <c r="DX94" s="132"/>
      <c r="DY94" s="132"/>
      <c r="DZ94" s="132"/>
      <c r="EA94" s="132"/>
      <c r="EB94" s="132"/>
    </row>
    <row r="95" spans="1:132" s="43" customFormat="1" ht="21" customHeight="1" x14ac:dyDescent="0.25">
      <c r="A95" s="154">
        <v>83</v>
      </c>
      <c r="B95" s="162"/>
      <c r="C95" s="161"/>
      <c r="D95" s="161"/>
      <c r="E95" s="160"/>
      <c r="F95" s="152"/>
      <c r="G95" s="151" t="str">
        <f t="shared" si="95"/>
        <v/>
      </c>
      <c r="H95" s="159" t="str">
        <f t="shared" si="96"/>
        <v/>
      </c>
      <c r="I95" s="149" t="str">
        <f t="shared" si="71"/>
        <v/>
      </c>
      <c r="J95" s="148" t="str">
        <f t="shared" si="72"/>
        <v/>
      </c>
      <c r="K95" s="148" t="str">
        <f t="shared" si="73"/>
        <v/>
      </c>
      <c r="L95" s="148" t="str">
        <f t="shared" si="74"/>
        <v/>
      </c>
      <c r="M95" s="109"/>
      <c r="N95" s="158"/>
      <c r="O95" s="158"/>
      <c r="P95" s="110"/>
      <c r="Q95" s="157"/>
      <c r="R95" s="156"/>
      <c r="S95" s="156"/>
      <c r="T95" s="155"/>
      <c r="U95" s="143" t="str">
        <f t="shared" si="75"/>
        <v/>
      </c>
      <c r="V95" s="142"/>
      <c r="W95" s="140">
        <f t="shared" si="76"/>
        <v>0</v>
      </c>
      <c r="X95" s="141"/>
      <c r="Y95" s="141"/>
      <c r="Z95" s="141"/>
      <c r="AA95" s="141"/>
      <c r="AB95" s="141"/>
      <c r="AC95" s="141"/>
      <c r="AD95" s="141"/>
      <c r="AE95" s="141" t="str">
        <f>IF(U95="","",SUM($U$13:U95))</f>
        <v/>
      </c>
      <c r="AF95" s="140" t="str">
        <f t="shared" si="77"/>
        <v/>
      </c>
      <c r="AG95" s="141" t="str">
        <f t="shared" si="78"/>
        <v/>
      </c>
      <c r="AH95" s="137"/>
      <c r="AI95" s="137"/>
      <c r="AJ95" s="137"/>
      <c r="AK95" s="137"/>
      <c r="AL95" s="138" t="str">
        <f t="shared" si="79"/>
        <v/>
      </c>
      <c r="AM95" s="138" t="str">
        <f t="shared" si="80"/>
        <v/>
      </c>
      <c r="AN95" s="137"/>
      <c r="AO95" s="137"/>
      <c r="AP95" s="140">
        <v>83</v>
      </c>
      <c r="AQ95" s="135"/>
      <c r="AR95" s="135"/>
      <c r="AS95" s="139" t="str">
        <f>IF(U93="","",IF(BB96=1,"STOP",IF(AX95="","",IF(SUM($AX$13:AX95&gt;$F$8),"JOB DONE",IF(BB96=1,"STOP","")))))</f>
        <v/>
      </c>
      <c r="AT95" s="138">
        <f t="shared" si="97"/>
        <v>0</v>
      </c>
      <c r="AU95" s="137">
        <f t="shared" si="98"/>
        <v>0</v>
      </c>
      <c r="AV95" s="134">
        <f t="shared" si="99"/>
        <v>0</v>
      </c>
      <c r="AW95" s="134">
        <f t="shared" si="81"/>
        <v>0</v>
      </c>
      <c r="AX95" s="134" t="str">
        <f>IF(U95="","",SUM($AW$13:AW95))</f>
        <v/>
      </c>
      <c r="AY95" s="136">
        <f t="shared" si="101"/>
        <v>83</v>
      </c>
      <c r="AZ95" s="136">
        <f t="shared" si="100"/>
        <v>83</v>
      </c>
      <c r="BA95" s="43">
        <f t="shared" si="82"/>
        <v>0</v>
      </c>
      <c r="BB95" s="43" t="str">
        <f t="shared" si="102"/>
        <v/>
      </c>
      <c r="BC95" s="43" t="str">
        <f t="shared" si="83"/>
        <v/>
      </c>
      <c r="BD95" s="137" t="str">
        <f t="shared" si="84"/>
        <v/>
      </c>
      <c r="BE95" s="137" t="str">
        <f t="shared" si="85"/>
        <v/>
      </c>
      <c r="BF95" s="137" t="str">
        <f t="shared" si="86"/>
        <v/>
      </c>
      <c r="BG95" s="137" t="str">
        <f t="shared" si="87"/>
        <v/>
      </c>
      <c r="BH95" s="138">
        <f t="shared" si="88"/>
        <v>0</v>
      </c>
      <c r="BI95" s="138">
        <f t="shared" si="89"/>
        <v>0</v>
      </c>
      <c r="BJ95" s="138">
        <f t="shared" si="90"/>
        <v>0</v>
      </c>
      <c r="BK95" s="137">
        <f t="shared" si="91"/>
        <v>0</v>
      </c>
      <c r="BL95" s="134">
        <f t="shared" si="92"/>
        <v>0</v>
      </c>
      <c r="BM95" s="133" t="str">
        <f t="shared" si="93"/>
        <v>N</v>
      </c>
      <c r="BN95" s="136">
        <f t="shared" si="94"/>
        <v>1</v>
      </c>
      <c r="BO95" s="135"/>
      <c r="BR95" s="134"/>
      <c r="CU95" s="132"/>
      <c r="CV95" s="132"/>
      <c r="CW95" s="132"/>
      <c r="CX95" s="132"/>
      <c r="CY95" s="132"/>
      <c r="CZ95" s="132"/>
      <c r="DA95" s="132"/>
      <c r="DB95" s="132"/>
      <c r="DC95" s="132"/>
      <c r="DD95" s="132"/>
      <c r="DE95" s="132"/>
      <c r="DF95" s="132"/>
      <c r="DG95" s="132"/>
      <c r="DH95" s="132"/>
      <c r="DI95" s="132"/>
      <c r="DJ95" s="132"/>
      <c r="DK95" s="132"/>
      <c r="DL95" s="132"/>
      <c r="DM95" s="132"/>
      <c r="DN95" s="132"/>
      <c r="DO95" s="132"/>
      <c r="DP95" s="132"/>
      <c r="DQ95" s="132"/>
      <c r="DR95" s="132"/>
      <c r="DS95" s="132"/>
      <c r="DT95" s="132"/>
      <c r="DU95" s="132"/>
      <c r="DV95" s="132"/>
      <c r="DW95" s="132"/>
      <c r="DX95" s="132"/>
      <c r="DY95" s="132"/>
      <c r="DZ95" s="132"/>
      <c r="EA95" s="132"/>
      <c r="EB95" s="132"/>
    </row>
    <row r="96" spans="1:132" s="43" customFormat="1" ht="21" customHeight="1" x14ac:dyDescent="0.25">
      <c r="A96" s="154">
        <v>84</v>
      </c>
      <c r="B96" s="162"/>
      <c r="C96" s="161"/>
      <c r="D96" s="161"/>
      <c r="E96" s="160"/>
      <c r="F96" s="152"/>
      <c r="G96" s="151" t="str">
        <f t="shared" si="95"/>
        <v/>
      </c>
      <c r="H96" s="159" t="str">
        <f t="shared" si="96"/>
        <v/>
      </c>
      <c r="I96" s="149" t="str">
        <f t="shared" si="71"/>
        <v/>
      </c>
      <c r="J96" s="148" t="str">
        <f t="shared" si="72"/>
        <v/>
      </c>
      <c r="K96" s="148" t="str">
        <f t="shared" si="73"/>
        <v/>
      </c>
      <c r="L96" s="148" t="str">
        <f t="shared" si="74"/>
        <v/>
      </c>
      <c r="M96" s="109"/>
      <c r="N96" s="158"/>
      <c r="O96" s="158"/>
      <c r="P96" s="110"/>
      <c r="Q96" s="157"/>
      <c r="R96" s="156"/>
      <c r="S96" s="156"/>
      <c r="T96" s="155"/>
      <c r="U96" s="143" t="str">
        <f t="shared" si="75"/>
        <v/>
      </c>
      <c r="V96" s="142"/>
      <c r="W96" s="140">
        <f t="shared" si="76"/>
        <v>0</v>
      </c>
      <c r="X96" s="141"/>
      <c r="Y96" s="141"/>
      <c r="Z96" s="141"/>
      <c r="AA96" s="141"/>
      <c r="AB96" s="141"/>
      <c r="AC96" s="141"/>
      <c r="AD96" s="141"/>
      <c r="AE96" s="141" t="str">
        <f>IF(U96="","",SUM($U$13:U96))</f>
        <v/>
      </c>
      <c r="AF96" s="140" t="str">
        <f t="shared" si="77"/>
        <v/>
      </c>
      <c r="AG96" s="141" t="str">
        <f t="shared" si="78"/>
        <v/>
      </c>
      <c r="AH96" s="137"/>
      <c r="AI96" s="137"/>
      <c r="AJ96" s="137"/>
      <c r="AK96" s="137"/>
      <c r="AL96" s="138" t="str">
        <f t="shared" si="79"/>
        <v/>
      </c>
      <c r="AM96" s="138" t="str">
        <f t="shared" si="80"/>
        <v/>
      </c>
      <c r="AN96" s="137"/>
      <c r="AO96" s="137"/>
      <c r="AP96" s="140">
        <v>84</v>
      </c>
      <c r="AQ96" s="135"/>
      <c r="AR96" s="135"/>
      <c r="AS96" s="139" t="str">
        <f>IF(U94="","",IF(BB97=1,"STOP",IF(AX96="","",IF(SUM($AX$13:AX96&gt;$F$8),"JOB DONE",IF(BB97=1,"STOP","")))))</f>
        <v/>
      </c>
      <c r="AT96" s="138">
        <f t="shared" si="97"/>
        <v>0</v>
      </c>
      <c r="AU96" s="137">
        <f t="shared" si="98"/>
        <v>0</v>
      </c>
      <c r="AV96" s="134">
        <f t="shared" si="99"/>
        <v>0</v>
      </c>
      <c r="AW96" s="134">
        <f t="shared" si="81"/>
        <v>0</v>
      </c>
      <c r="AX96" s="134" t="str">
        <f>IF(U96="","",SUM($AW$13:AW96))</f>
        <v/>
      </c>
      <c r="AY96" s="136">
        <f t="shared" si="101"/>
        <v>84</v>
      </c>
      <c r="AZ96" s="136">
        <f t="shared" si="100"/>
        <v>84</v>
      </c>
      <c r="BA96" s="43">
        <f t="shared" si="82"/>
        <v>0</v>
      </c>
      <c r="BB96" s="43" t="str">
        <f t="shared" si="102"/>
        <v/>
      </c>
      <c r="BC96" s="43" t="str">
        <f t="shared" si="83"/>
        <v/>
      </c>
      <c r="BD96" s="137" t="str">
        <f t="shared" si="84"/>
        <v/>
      </c>
      <c r="BE96" s="137" t="str">
        <f t="shared" si="85"/>
        <v/>
      </c>
      <c r="BF96" s="137" t="str">
        <f t="shared" si="86"/>
        <v/>
      </c>
      <c r="BG96" s="137" t="str">
        <f t="shared" si="87"/>
        <v/>
      </c>
      <c r="BH96" s="138">
        <f t="shared" si="88"/>
        <v>0</v>
      </c>
      <c r="BI96" s="138">
        <f t="shared" si="89"/>
        <v>0</v>
      </c>
      <c r="BJ96" s="138">
        <f t="shared" si="90"/>
        <v>0</v>
      </c>
      <c r="BK96" s="137">
        <f t="shared" si="91"/>
        <v>0</v>
      </c>
      <c r="BL96" s="134">
        <f t="shared" si="92"/>
        <v>0</v>
      </c>
      <c r="BM96" s="133" t="str">
        <f t="shared" si="93"/>
        <v>N</v>
      </c>
      <c r="BN96" s="136">
        <f t="shared" si="94"/>
        <v>1</v>
      </c>
      <c r="BO96" s="135"/>
      <c r="BR96" s="134"/>
      <c r="CU96" s="132"/>
      <c r="CV96" s="132"/>
      <c r="CW96" s="132"/>
      <c r="CX96" s="132"/>
      <c r="CY96" s="132"/>
      <c r="CZ96" s="132"/>
      <c r="DA96" s="132"/>
      <c r="DB96" s="132"/>
      <c r="DC96" s="132"/>
      <c r="DD96" s="132"/>
      <c r="DE96" s="132"/>
      <c r="DF96" s="132"/>
      <c r="DG96" s="132"/>
      <c r="DH96" s="132"/>
      <c r="DI96" s="132"/>
      <c r="DJ96" s="132"/>
      <c r="DK96" s="132"/>
      <c r="DL96" s="132"/>
      <c r="DM96" s="132"/>
      <c r="DN96" s="132"/>
      <c r="DO96" s="132"/>
      <c r="DP96" s="132"/>
      <c r="DQ96" s="132"/>
      <c r="DR96" s="132"/>
      <c r="DS96" s="132"/>
      <c r="DT96" s="132"/>
      <c r="DU96" s="132"/>
      <c r="DV96" s="132"/>
      <c r="DW96" s="132"/>
      <c r="DX96" s="132"/>
      <c r="DY96" s="132"/>
      <c r="DZ96" s="132"/>
      <c r="EA96" s="132"/>
      <c r="EB96" s="132"/>
    </row>
    <row r="97" spans="1:132" s="43" customFormat="1" ht="21" customHeight="1" x14ac:dyDescent="0.25">
      <c r="A97" s="154">
        <v>85</v>
      </c>
      <c r="B97" s="162"/>
      <c r="C97" s="161"/>
      <c r="D97" s="161"/>
      <c r="E97" s="160"/>
      <c r="F97" s="152"/>
      <c r="G97" s="151" t="str">
        <f t="shared" si="95"/>
        <v/>
      </c>
      <c r="H97" s="159" t="str">
        <f t="shared" si="96"/>
        <v/>
      </c>
      <c r="I97" s="149" t="str">
        <f t="shared" si="71"/>
        <v/>
      </c>
      <c r="J97" s="148" t="str">
        <f t="shared" si="72"/>
        <v/>
      </c>
      <c r="K97" s="148" t="str">
        <f t="shared" si="73"/>
        <v/>
      </c>
      <c r="L97" s="148" t="str">
        <f t="shared" si="74"/>
        <v/>
      </c>
      <c r="M97" s="109"/>
      <c r="N97" s="158"/>
      <c r="O97" s="158"/>
      <c r="P97" s="110"/>
      <c r="Q97" s="157"/>
      <c r="R97" s="156"/>
      <c r="S97" s="156"/>
      <c r="T97" s="155"/>
      <c r="U97" s="143" t="str">
        <f t="shared" si="75"/>
        <v/>
      </c>
      <c r="V97" s="142"/>
      <c r="W97" s="140">
        <f t="shared" si="76"/>
        <v>0</v>
      </c>
      <c r="X97" s="141"/>
      <c r="Y97" s="141"/>
      <c r="Z97" s="141"/>
      <c r="AA97" s="141"/>
      <c r="AB97" s="141"/>
      <c r="AC97" s="141"/>
      <c r="AD97" s="141"/>
      <c r="AE97" s="141" t="str">
        <f>IF(U97="","",SUM($U$13:U97))</f>
        <v/>
      </c>
      <c r="AF97" s="140" t="str">
        <f t="shared" si="77"/>
        <v/>
      </c>
      <c r="AG97" s="141" t="str">
        <f t="shared" si="78"/>
        <v/>
      </c>
      <c r="AH97" s="137"/>
      <c r="AI97" s="137"/>
      <c r="AJ97" s="137"/>
      <c r="AK97" s="137"/>
      <c r="AL97" s="138" t="str">
        <f t="shared" si="79"/>
        <v/>
      </c>
      <c r="AM97" s="138" t="str">
        <f t="shared" si="80"/>
        <v/>
      </c>
      <c r="AN97" s="137"/>
      <c r="AO97" s="137"/>
      <c r="AP97" s="140">
        <v>85</v>
      </c>
      <c r="AQ97" s="135"/>
      <c r="AR97" s="135"/>
      <c r="AS97" s="139" t="str">
        <f>IF(U95="","",IF(BB98=1,"STOP",IF(AX97="","",IF(SUM($AX$13:AX97&gt;$F$8),"JOB DONE",IF(BB98=1,"STOP","")))))</f>
        <v/>
      </c>
      <c r="AT97" s="138">
        <f t="shared" si="97"/>
        <v>0</v>
      </c>
      <c r="AU97" s="137">
        <f t="shared" si="98"/>
        <v>0</v>
      </c>
      <c r="AV97" s="134">
        <f t="shared" si="99"/>
        <v>0</v>
      </c>
      <c r="AW97" s="134">
        <f t="shared" si="81"/>
        <v>0</v>
      </c>
      <c r="AX97" s="134" t="str">
        <f>IF(U97="","",SUM($AW$13:AW97))</f>
        <v/>
      </c>
      <c r="AY97" s="136">
        <f t="shared" si="101"/>
        <v>85</v>
      </c>
      <c r="AZ97" s="136">
        <f t="shared" si="100"/>
        <v>85</v>
      </c>
      <c r="BA97" s="43">
        <f t="shared" si="82"/>
        <v>0</v>
      </c>
      <c r="BB97" s="43" t="str">
        <f t="shared" si="102"/>
        <v/>
      </c>
      <c r="BC97" s="43" t="str">
        <f t="shared" si="83"/>
        <v/>
      </c>
      <c r="BD97" s="137" t="str">
        <f t="shared" si="84"/>
        <v/>
      </c>
      <c r="BE97" s="137" t="str">
        <f t="shared" si="85"/>
        <v/>
      </c>
      <c r="BF97" s="137" t="str">
        <f t="shared" si="86"/>
        <v/>
      </c>
      <c r="BG97" s="137" t="str">
        <f t="shared" si="87"/>
        <v/>
      </c>
      <c r="BH97" s="138">
        <f t="shared" si="88"/>
        <v>0</v>
      </c>
      <c r="BI97" s="138">
        <f t="shared" si="89"/>
        <v>0</v>
      </c>
      <c r="BJ97" s="138">
        <f t="shared" si="90"/>
        <v>0</v>
      </c>
      <c r="BK97" s="137">
        <f t="shared" si="91"/>
        <v>0</v>
      </c>
      <c r="BL97" s="134">
        <f t="shared" si="92"/>
        <v>0</v>
      </c>
      <c r="BM97" s="133" t="str">
        <f t="shared" si="93"/>
        <v>N</v>
      </c>
      <c r="BN97" s="136">
        <f t="shared" si="94"/>
        <v>1</v>
      </c>
      <c r="BO97" s="135"/>
      <c r="BR97" s="134"/>
      <c r="CU97" s="132"/>
      <c r="CV97" s="132"/>
      <c r="CW97" s="132"/>
      <c r="CX97" s="132"/>
      <c r="CY97" s="132"/>
      <c r="CZ97" s="132"/>
      <c r="DA97" s="132"/>
      <c r="DB97" s="132"/>
      <c r="DC97" s="132"/>
      <c r="DD97" s="132"/>
      <c r="DE97" s="132"/>
      <c r="DF97" s="132"/>
      <c r="DG97" s="132"/>
      <c r="DH97" s="132"/>
      <c r="DI97" s="132"/>
      <c r="DJ97" s="132"/>
      <c r="DK97" s="132"/>
      <c r="DL97" s="132"/>
      <c r="DM97" s="132"/>
      <c r="DN97" s="132"/>
      <c r="DO97" s="132"/>
      <c r="DP97" s="132"/>
      <c r="DQ97" s="132"/>
      <c r="DR97" s="132"/>
      <c r="DS97" s="132"/>
      <c r="DT97" s="132"/>
      <c r="DU97" s="132"/>
      <c r="DV97" s="132"/>
      <c r="DW97" s="132"/>
      <c r="DX97" s="132"/>
      <c r="DY97" s="132"/>
      <c r="DZ97" s="132"/>
      <c r="EA97" s="132"/>
      <c r="EB97" s="132"/>
    </row>
    <row r="98" spans="1:132" s="43" customFormat="1" ht="21" customHeight="1" x14ac:dyDescent="0.25">
      <c r="A98" s="154">
        <v>86</v>
      </c>
      <c r="B98" s="162"/>
      <c r="C98" s="161"/>
      <c r="D98" s="161"/>
      <c r="E98" s="160"/>
      <c r="F98" s="152"/>
      <c r="G98" s="151" t="str">
        <f t="shared" si="95"/>
        <v/>
      </c>
      <c r="H98" s="159" t="str">
        <f t="shared" si="96"/>
        <v/>
      </c>
      <c r="I98" s="149" t="str">
        <f t="shared" si="71"/>
        <v/>
      </c>
      <c r="J98" s="148" t="str">
        <f t="shared" si="72"/>
        <v/>
      </c>
      <c r="K98" s="148" t="str">
        <f t="shared" si="73"/>
        <v/>
      </c>
      <c r="L98" s="148" t="str">
        <f t="shared" si="74"/>
        <v/>
      </c>
      <c r="M98" s="109"/>
      <c r="N98" s="158"/>
      <c r="O98" s="158"/>
      <c r="P98" s="110"/>
      <c r="Q98" s="157"/>
      <c r="R98" s="156"/>
      <c r="S98" s="156"/>
      <c r="T98" s="155"/>
      <c r="U98" s="143" t="str">
        <f t="shared" si="75"/>
        <v/>
      </c>
      <c r="V98" s="142"/>
      <c r="W98" s="140">
        <f t="shared" si="76"/>
        <v>0</v>
      </c>
      <c r="X98" s="141"/>
      <c r="Y98" s="141"/>
      <c r="Z98" s="141"/>
      <c r="AA98" s="141"/>
      <c r="AB98" s="141"/>
      <c r="AC98" s="141"/>
      <c r="AD98" s="141"/>
      <c r="AE98" s="141" t="str">
        <f>IF(U98="","",SUM($U$13:U98))</f>
        <v/>
      </c>
      <c r="AF98" s="140" t="str">
        <f t="shared" si="77"/>
        <v/>
      </c>
      <c r="AG98" s="141" t="str">
        <f t="shared" si="78"/>
        <v/>
      </c>
      <c r="AH98" s="137"/>
      <c r="AI98" s="137"/>
      <c r="AJ98" s="137"/>
      <c r="AK98" s="137"/>
      <c r="AL98" s="138" t="str">
        <f t="shared" si="79"/>
        <v/>
      </c>
      <c r="AM98" s="138" t="str">
        <f t="shared" si="80"/>
        <v/>
      </c>
      <c r="AN98" s="137"/>
      <c r="AO98" s="137"/>
      <c r="AP98" s="140">
        <v>86</v>
      </c>
      <c r="AQ98" s="135"/>
      <c r="AR98" s="135"/>
      <c r="AS98" s="139" t="str">
        <f>IF(U96="","",IF(BB99=1,"STOP",IF(AX98="","",IF(SUM($AX$13:AX98&gt;$F$8),"JOB DONE",IF(BB99=1,"STOP","")))))</f>
        <v/>
      </c>
      <c r="AT98" s="138">
        <f t="shared" si="97"/>
        <v>0</v>
      </c>
      <c r="AU98" s="137">
        <f t="shared" si="98"/>
        <v>0</v>
      </c>
      <c r="AV98" s="134">
        <f t="shared" si="99"/>
        <v>0</v>
      </c>
      <c r="AW98" s="134">
        <f t="shared" si="81"/>
        <v>0</v>
      </c>
      <c r="AX98" s="134" t="str">
        <f>IF(U98="","",SUM($AW$13:AW98))</f>
        <v/>
      </c>
      <c r="AY98" s="136">
        <f t="shared" si="101"/>
        <v>86</v>
      </c>
      <c r="AZ98" s="136">
        <f t="shared" si="100"/>
        <v>86</v>
      </c>
      <c r="BA98" s="43">
        <f t="shared" si="82"/>
        <v>0</v>
      </c>
      <c r="BB98" s="43" t="str">
        <f t="shared" si="102"/>
        <v/>
      </c>
      <c r="BC98" s="43" t="str">
        <f t="shared" si="83"/>
        <v/>
      </c>
      <c r="BD98" s="137" t="str">
        <f t="shared" si="84"/>
        <v/>
      </c>
      <c r="BE98" s="137" t="str">
        <f t="shared" si="85"/>
        <v/>
      </c>
      <c r="BF98" s="137" t="str">
        <f t="shared" si="86"/>
        <v/>
      </c>
      <c r="BG98" s="137" t="str">
        <f t="shared" si="87"/>
        <v/>
      </c>
      <c r="BH98" s="138">
        <f t="shared" si="88"/>
        <v>0</v>
      </c>
      <c r="BI98" s="138">
        <f t="shared" si="89"/>
        <v>0</v>
      </c>
      <c r="BJ98" s="138">
        <f t="shared" si="90"/>
        <v>0</v>
      </c>
      <c r="BK98" s="137">
        <f t="shared" si="91"/>
        <v>0</v>
      </c>
      <c r="BL98" s="134">
        <f t="shared" si="92"/>
        <v>0</v>
      </c>
      <c r="BM98" s="133" t="str">
        <f t="shared" si="93"/>
        <v>N</v>
      </c>
      <c r="BN98" s="136">
        <f t="shared" si="94"/>
        <v>1</v>
      </c>
      <c r="BO98" s="135"/>
      <c r="BR98" s="134"/>
      <c r="CU98" s="132"/>
      <c r="CV98" s="132"/>
      <c r="CW98" s="132"/>
      <c r="CX98" s="132"/>
      <c r="CY98" s="132"/>
      <c r="CZ98" s="132"/>
      <c r="DA98" s="132"/>
      <c r="DB98" s="132"/>
      <c r="DC98" s="132"/>
      <c r="DD98" s="132"/>
      <c r="DE98" s="132"/>
      <c r="DF98" s="132"/>
      <c r="DG98" s="132"/>
      <c r="DH98" s="132"/>
      <c r="DI98" s="132"/>
      <c r="DJ98" s="132"/>
      <c r="DK98" s="132"/>
      <c r="DL98" s="132"/>
      <c r="DM98" s="132"/>
      <c r="DN98" s="132"/>
      <c r="DO98" s="132"/>
      <c r="DP98" s="132"/>
      <c r="DQ98" s="132"/>
      <c r="DR98" s="132"/>
      <c r="DS98" s="132"/>
      <c r="DT98" s="132"/>
      <c r="DU98" s="132"/>
      <c r="DV98" s="132"/>
      <c r="DW98" s="132"/>
      <c r="DX98" s="132"/>
      <c r="DY98" s="132"/>
      <c r="DZ98" s="132"/>
      <c r="EA98" s="132"/>
      <c r="EB98" s="132"/>
    </row>
    <row r="99" spans="1:132" s="43" customFormat="1" ht="21" customHeight="1" x14ac:dyDescent="0.25">
      <c r="A99" s="154">
        <v>87</v>
      </c>
      <c r="B99" s="162"/>
      <c r="C99" s="161"/>
      <c r="D99" s="161"/>
      <c r="E99" s="160"/>
      <c r="F99" s="152"/>
      <c r="G99" s="151" t="str">
        <f t="shared" si="95"/>
        <v/>
      </c>
      <c r="H99" s="159" t="str">
        <f t="shared" si="96"/>
        <v/>
      </c>
      <c r="I99" s="149" t="str">
        <f t="shared" si="71"/>
        <v/>
      </c>
      <c r="J99" s="148" t="str">
        <f t="shared" si="72"/>
        <v/>
      </c>
      <c r="K99" s="148" t="str">
        <f t="shared" si="73"/>
        <v/>
      </c>
      <c r="L99" s="148" t="str">
        <f t="shared" si="74"/>
        <v/>
      </c>
      <c r="M99" s="109"/>
      <c r="N99" s="158"/>
      <c r="O99" s="158"/>
      <c r="P99" s="110"/>
      <c r="Q99" s="157"/>
      <c r="R99" s="156"/>
      <c r="S99" s="156"/>
      <c r="T99" s="155"/>
      <c r="U99" s="143" t="str">
        <f t="shared" si="75"/>
        <v/>
      </c>
      <c r="V99" s="142"/>
      <c r="W99" s="140">
        <f t="shared" si="76"/>
        <v>0</v>
      </c>
      <c r="X99" s="141"/>
      <c r="Y99" s="141"/>
      <c r="Z99" s="141"/>
      <c r="AA99" s="141"/>
      <c r="AB99" s="141"/>
      <c r="AC99" s="141"/>
      <c r="AD99" s="141"/>
      <c r="AE99" s="141" t="str">
        <f>IF(U99="","",SUM($U$13:U99))</f>
        <v/>
      </c>
      <c r="AF99" s="140" t="str">
        <f t="shared" si="77"/>
        <v/>
      </c>
      <c r="AG99" s="141" t="str">
        <f t="shared" si="78"/>
        <v/>
      </c>
      <c r="AH99" s="137"/>
      <c r="AI99" s="137"/>
      <c r="AJ99" s="137"/>
      <c r="AK99" s="137"/>
      <c r="AL99" s="138" t="str">
        <f t="shared" si="79"/>
        <v/>
      </c>
      <c r="AM99" s="138" t="str">
        <f t="shared" si="80"/>
        <v/>
      </c>
      <c r="AN99" s="137"/>
      <c r="AO99" s="137"/>
      <c r="AP99" s="140">
        <v>87</v>
      </c>
      <c r="AQ99" s="135"/>
      <c r="AR99" s="135"/>
      <c r="AS99" s="139" t="str">
        <f>IF(U97="","",IF(BB100=1,"STOP",IF(AX99="","",IF(SUM($AX$13:AX99&gt;$F$8),"JOB DONE",IF(BB100=1,"STOP","")))))</f>
        <v/>
      </c>
      <c r="AT99" s="138">
        <f t="shared" si="97"/>
        <v>0</v>
      </c>
      <c r="AU99" s="137">
        <f t="shared" si="98"/>
        <v>0</v>
      </c>
      <c r="AV99" s="134">
        <f t="shared" si="99"/>
        <v>0</v>
      </c>
      <c r="AW99" s="134">
        <f t="shared" si="81"/>
        <v>0</v>
      </c>
      <c r="AX99" s="134" t="str">
        <f>IF(U99="","",SUM($AW$13:AW99))</f>
        <v/>
      </c>
      <c r="AY99" s="136">
        <f t="shared" si="101"/>
        <v>87</v>
      </c>
      <c r="AZ99" s="136">
        <f t="shared" si="100"/>
        <v>87</v>
      </c>
      <c r="BA99" s="43">
        <f t="shared" si="82"/>
        <v>0</v>
      </c>
      <c r="BB99" s="43" t="str">
        <f t="shared" si="102"/>
        <v/>
      </c>
      <c r="BC99" s="43" t="str">
        <f t="shared" si="83"/>
        <v/>
      </c>
      <c r="BD99" s="137" t="str">
        <f t="shared" si="84"/>
        <v/>
      </c>
      <c r="BE99" s="137" t="str">
        <f t="shared" si="85"/>
        <v/>
      </c>
      <c r="BF99" s="137" t="str">
        <f t="shared" si="86"/>
        <v/>
      </c>
      <c r="BG99" s="137" t="str">
        <f t="shared" si="87"/>
        <v/>
      </c>
      <c r="BH99" s="138">
        <f t="shared" si="88"/>
        <v>0</v>
      </c>
      <c r="BI99" s="138">
        <f t="shared" si="89"/>
        <v>0</v>
      </c>
      <c r="BJ99" s="138">
        <f t="shared" si="90"/>
        <v>0</v>
      </c>
      <c r="BK99" s="137">
        <f t="shared" si="91"/>
        <v>0</v>
      </c>
      <c r="BL99" s="134">
        <f t="shared" si="92"/>
        <v>0</v>
      </c>
      <c r="BM99" s="133" t="str">
        <f t="shared" si="93"/>
        <v>N</v>
      </c>
      <c r="BN99" s="136">
        <f t="shared" si="94"/>
        <v>1</v>
      </c>
      <c r="BO99" s="135"/>
      <c r="BR99" s="134"/>
      <c r="CU99" s="132"/>
      <c r="CV99" s="132"/>
      <c r="CW99" s="132"/>
      <c r="CX99" s="132"/>
      <c r="CY99" s="132"/>
      <c r="CZ99" s="132"/>
      <c r="DA99" s="132"/>
      <c r="DB99" s="132"/>
      <c r="DC99" s="132"/>
      <c r="DD99" s="132"/>
      <c r="DE99" s="132"/>
      <c r="DF99" s="132"/>
      <c r="DG99" s="132"/>
      <c r="DH99" s="132"/>
      <c r="DI99" s="132"/>
      <c r="DJ99" s="132"/>
      <c r="DK99" s="132"/>
      <c r="DL99" s="132"/>
      <c r="DM99" s="132"/>
      <c r="DN99" s="132"/>
      <c r="DO99" s="132"/>
      <c r="DP99" s="132"/>
      <c r="DQ99" s="132"/>
      <c r="DR99" s="132"/>
      <c r="DS99" s="132"/>
      <c r="DT99" s="132"/>
      <c r="DU99" s="132"/>
      <c r="DV99" s="132"/>
      <c r="DW99" s="132"/>
      <c r="DX99" s="132"/>
      <c r="DY99" s="132"/>
      <c r="DZ99" s="132"/>
      <c r="EA99" s="132"/>
      <c r="EB99" s="132"/>
    </row>
    <row r="100" spans="1:132" s="43" customFormat="1" ht="21" customHeight="1" x14ac:dyDescent="0.25">
      <c r="A100" s="154">
        <v>88</v>
      </c>
      <c r="B100" s="162"/>
      <c r="C100" s="161"/>
      <c r="D100" s="161"/>
      <c r="E100" s="160"/>
      <c r="F100" s="152"/>
      <c r="G100" s="151" t="str">
        <f t="shared" si="95"/>
        <v/>
      </c>
      <c r="H100" s="159" t="str">
        <f t="shared" si="96"/>
        <v/>
      </c>
      <c r="I100" s="149" t="str">
        <f t="shared" si="71"/>
        <v/>
      </c>
      <c r="J100" s="148" t="str">
        <f t="shared" si="72"/>
        <v/>
      </c>
      <c r="K100" s="148" t="str">
        <f t="shared" si="73"/>
        <v/>
      </c>
      <c r="L100" s="148" t="str">
        <f t="shared" si="74"/>
        <v/>
      </c>
      <c r="M100" s="109"/>
      <c r="N100" s="158"/>
      <c r="O100" s="158"/>
      <c r="P100" s="110"/>
      <c r="Q100" s="157"/>
      <c r="R100" s="156"/>
      <c r="S100" s="156"/>
      <c r="T100" s="155"/>
      <c r="U100" s="143" t="str">
        <f t="shared" si="75"/>
        <v/>
      </c>
      <c r="V100" s="142"/>
      <c r="W100" s="140">
        <f t="shared" si="76"/>
        <v>0</v>
      </c>
      <c r="X100" s="141"/>
      <c r="Y100" s="141"/>
      <c r="Z100" s="141"/>
      <c r="AA100" s="141"/>
      <c r="AB100" s="141"/>
      <c r="AC100" s="141"/>
      <c r="AD100" s="141"/>
      <c r="AE100" s="141" t="str">
        <f>IF(U100="","",SUM($U$13:U100))</f>
        <v/>
      </c>
      <c r="AF100" s="140" t="str">
        <f t="shared" si="77"/>
        <v/>
      </c>
      <c r="AG100" s="141" t="str">
        <f t="shared" si="78"/>
        <v/>
      </c>
      <c r="AH100" s="137"/>
      <c r="AI100" s="137"/>
      <c r="AJ100" s="137"/>
      <c r="AK100" s="137"/>
      <c r="AL100" s="138" t="str">
        <f t="shared" si="79"/>
        <v/>
      </c>
      <c r="AM100" s="138" t="str">
        <f t="shared" si="80"/>
        <v/>
      </c>
      <c r="AN100" s="137"/>
      <c r="AO100" s="137"/>
      <c r="AP100" s="140">
        <v>88</v>
      </c>
      <c r="AQ100" s="135"/>
      <c r="AR100" s="135"/>
      <c r="AS100" s="139" t="str">
        <f>IF(U98="","",IF(BB101=1,"STOP",IF(AX100="","",IF(SUM($AX$13:AX100&gt;$F$8),"JOB DONE",IF(BB101=1,"STOP","")))))</f>
        <v/>
      </c>
      <c r="AT100" s="138">
        <f t="shared" si="97"/>
        <v>0</v>
      </c>
      <c r="AU100" s="137">
        <f t="shared" si="98"/>
        <v>0</v>
      </c>
      <c r="AV100" s="134">
        <f t="shared" si="99"/>
        <v>0</v>
      </c>
      <c r="AW100" s="134">
        <f t="shared" si="81"/>
        <v>0</v>
      </c>
      <c r="AX100" s="134" t="str">
        <f>IF(U100="","",SUM($AW$13:AW100))</f>
        <v/>
      </c>
      <c r="AY100" s="136">
        <f t="shared" si="101"/>
        <v>88</v>
      </c>
      <c r="AZ100" s="136">
        <f t="shared" si="100"/>
        <v>88</v>
      </c>
      <c r="BA100" s="43">
        <f t="shared" si="82"/>
        <v>0</v>
      </c>
      <c r="BB100" s="43" t="str">
        <f t="shared" si="102"/>
        <v/>
      </c>
      <c r="BC100" s="43" t="str">
        <f t="shared" si="83"/>
        <v/>
      </c>
      <c r="BD100" s="137" t="str">
        <f t="shared" si="84"/>
        <v/>
      </c>
      <c r="BE100" s="137" t="str">
        <f t="shared" si="85"/>
        <v/>
      </c>
      <c r="BF100" s="137" t="str">
        <f t="shared" si="86"/>
        <v/>
      </c>
      <c r="BG100" s="137" t="str">
        <f t="shared" si="87"/>
        <v/>
      </c>
      <c r="BH100" s="138">
        <f t="shared" si="88"/>
        <v>0</v>
      </c>
      <c r="BI100" s="138">
        <f t="shared" si="89"/>
        <v>0</v>
      </c>
      <c r="BJ100" s="138">
        <f t="shared" si="90"/>
        <v>0</v>
      </c>
      <c r="BK100" s="137">
        <f t="shared" si="91"/>
        <v>0</v>
      </c>
      <c r="BL100" s="134">
        <f t="shared" si="92"/>
        <v>0</v>
      </c>
      <c r="BM100" s="133" t="str">
        <f t="shared" si="93"/>
        <v>N</v>
      </c>
      <c r="BN100" s="136">
        <f t="shared" si="94"/>
        <v>1</v>
      </c>
      <c r="BO100" s="135"/>
      <c r="BR100" s="134"/>
      <c r="CU100" s="132"/>
      <c r="CV100" s="132"/>
      <c r="CW100" s="132"/>
      <c r="CX100" s="132"/>
      <c r="CY100" s="132"/>
      <c r="CZ100" s="132"/>
      <c r="DA100" s="132"/>
      <c r="DB100" s="132"/>
      <c r="DC100" s="132"/>
      <c r="DD100" s="132"/>
      <c r="DE100" s="132"/>
      <c r="DF100" s="132"/>
      <c r="DG100" s="132"/>
      <c r="DH100" s="132"/>
      <c r="DI100" s="132"/>
      <c r="DJ100" s="132"/>
      <c r="DK100" s="132"/>
      <c r="DL100" s="132"/>
      <c r="DM100" s="132"/>
      <c r="DN100" s="132"/>
      <c r="DO100" s="132"/>
      <c r="DP100" s="132"/>
      <c r="DQ100" s="132"/>
      <c r="DR100" s="132"/>
      <c r="DS100" s="132"/>
      <c r="DT100" s="132"/>
      <c r="DU100" s="132"/>
      <c r="DV100" s="132"/>
      <c r="DW100" s="132"/>
      <c r="DX100" s="132"/>
      <c r="DY100" s="132"/>
      <c r="DZ100" s="132"/>
      <c r="EA100" s="132"/>
      <c r="EB100" s="132"/>
    </row>
    <row r="101" spans="1:132" s="43" customFormat="1" ht="21" customHeight="1" x14ac:dyDescent="0.25">
      <c r="A101" s="154">
        <v>89</v>
      </c>
      <c r="B101" s="162"/>
      <c r="C101" s="161"/>
      <c r="D101" s="161"/>
      <c r="E101" s="160"/>
      <c r="F101" s="152"/>
      <c r="G101" s="151" t="str">
        <f t="shared" si="95"/>
        <v/>
      </c>
      <c r="H101" s="159" t="str">
        <f t="shared" si="96"/>
        <v/>
      </c>
      <c r="I101" s="149" t="str">
        <f t="shared" si="71"/>
        <v/>
      </c>
      <c r="J101" s="148" t="str">
        <f t="shared" si="72"/>
        <v/>
      </c>
      <c r="K101" s="148" t="str">
        <f t="shared" si="73"/>
        <v/>
      </c>
      <c r="L101" s="148" t="str">
        <f t="shared" si="74"/>
        <v/>
      </c>
      <c r="M101" s="109"/>
      <c r="N101" s="158"/>
      <c r="O101" s="158"/>
      <c r="P101" s="110"/>
      <c r="Q101" s="157"/>
      <c r="R101" s="156"/>
      <c r="S101" s="156"/>
      <c r="T101" s="155"/>
      <c r="U101" s="143" t="str">
        <f t="shared" si="75"/>
        <v/>
      </c>
      <c r="V101" s="142"/>
      <c r="W101" s="140">
        <f t="shared" si="76"/>
        <v>0</v>
      </c>
      <c r="X101" s="141"/>
      <c r="Y101" s="141"/>
      <c r="Z101" s="141"/>
      <c r="AA101" s="141"/>
      <c r="AB101" s="141"/>
      <c r="AC101" s="141"/>
      <c r="AD101" s="141"/>
      <c r="AE101" s="141" t="str">
        <f>IF(U101="","",SUM($U$13:U101))</f>
        <v/>
      </c>
      <c r="AF101" s="140" t="str">
        <f t="shared" si="77"/>
        <v/>
      </c>
      <c r="AG101" s="141" t="str">
        <f t="shared" si="78"/>
        <v/>
      </c>
      <c r="AH101" s="137"/>
      <c r="AI101" s="137"/>
      <c r="AJ101" s="137"/>
      <c r="AK101" s="137"/>
      <c r="AL101" s="138" t="str">
        <f t="shared" si="79"/>
        <v/>
      </c>
      <c r="AM101" s="138" t="str">
        <f t="shared" si="80"/>
        <v/>
      </c>
      <c r="AN101" s="137"/>
      <c r="AO101" s="137"/>
      <c r="AP101" s="140">
        <v>89</v>
      </c>
      <c r="AQ101" s="135"/>
      <c r="AR101" s="135"/>
      <c r="AS101" s="139" t="str">
        <f>IF(U99="","",IF(BB102=1,"STOP",IF(AX101="","",IF(SUM($AX$13:AX101&gt;$F$8),"JOB DONE",IF(BB102=1,"STOP","")))))</f>
        <v/>
      </c>
      <c r="AT101" s="138">
        <f t="shared" si="97"/>
        <v>0</v>
      </c>
      <c r="AU101" s="137">
        <f t="shared" si="98"/>
        <v>0</v>
      </c>
      <c r="AV101" s="134">
        <f t="shared" si="99"/>
        <v>0</v>
      </c>
      <c r="AW101" s="134">
        <f t="shared" si="81"/>
        <v>0</v>
      </c>
      <c r="AX101" s="134" t="str">
        <f>IF(U101="","",SUM($AW$13:AW101))</f>
        <v/>
      </c>
      <c r="AY101" s="136">
        <f t="shared" si="101"/>
        <v>89</v>
      </c>
      <c r="AZ101" s="136">
        <f t="shared" si="100"/>
        <v>89</v>
      </c>
      <c r="BA101" s="43">
        <f t="shared" si="82"/>
        <v>0</v>
      </c>
      <c r="BB101" s="43" t="str">
        <f t="shared" si="102"/>
        <v/>
      </c>
      <c r="BC101" s="43" t="str">
        <f t="shared" si="83"/>
        <v/>
      </c>
      <c r="BD101" s="137" t="str">
        <f t="shared" si="84"/>
        <v/>
      </c>
      <c r="BE101" s="137" t="str">
        <f t="shared" si="85"/>
        <v/>
      </c>
      <c r="BF101" s="137" t="str">
        <f t="shared" si="86"/>
        <v/>
      </c>
      <c r="BG101" s="137" t="str">
        <f t="shared" si="87"/>
        <v/>
      </c>
      <c r="BH101" s="138">
        <f t="shared" si="88"/>
        <v>0</v>
      </c>
      <c r="BI101" s="138">
        <f t="shared" si="89"/>
        <v>0</v>
      </c>
      <c r="BJ101" s="138">
        <f t="shared" si="90"/>
        <v>0</v>
      </c>
      <c r="BK101" s="137">
        <f t="shared" si="91"/>
        <v>0</v>
      </c>
      <c r="BL101" s="134">
        <f t="shared" si="92"/>
        <v>0</v>
      </c>
      <c r="BM101" s="133" t="str">
        <f t="shared" si="93"/>
        <v>N</v>
      </c>
      <c r="BN101" s="136">
        <f t="shared" si="94"/>
        <v>1</v>
      </c>
      <c r="BO101" s="135"/>
      <c r="BR101" s="134"/>
      <c r="CU101" s="132"/>
      <c r="CV101" s="132"/>
      <c r="CW101" s="132"/>
      <c r="CX101" s="132"/>
      <c r="CY101" s="132"/>
      <c r="CZ101" s="132"/>
      <c r="DA101" s="132"/>
      <c r="DB101" s="132"/>
      <c r="DC101" s="132"/>
      <c r="DD101" s="132"/>
      <c r="DE101" s="132"/>
      <c r="DF101" s="132"/>
      <c r="DG101" s="132"/>
      <c r="DH101" s="132"/>
      <c r="DI101" s="132"/>
      <c r="DJ101" s="132"/>
      <c r="DK101" s="132"/>
      <c r="DL101" s="132"/>
      <c r="DM101" s="132"/>
      <c r="DN101" s="132"/>
      <c r="DO101" s="132"/>
      <c r="DP101" s="132"/>
      <c r="DQ101" s="132"/>
      <c r="DR101" s="132"/>
      <c r="DS101" s="132"/>
      <c r="DT101" s="132"/>
      <c r="DU101" s="132"/>
      <c r="DV101" s="132"/>
      <c r="DW101" s="132"/>
      <c r="DX101" s="132"/>
      <c r="DY101" s="132"/>
      <c r="DZ101" s="132"/>
      <c r="EA101" s="132"/>
      <c r="EB101" s="132"/>
    </row>
    <row r="102" spans="1:132" s="43" customFormat="1" ht="21" customHeight="1" x14ac:dyDescent="0.25">
      <c r="A102" s="154">
        <v>90</v>
      </c>
      <c r="B102" s="162"/>
      <c r="C102" s="161"/>
      <c r="D102" s="161"/>
      <c r="E102" s="160"/>
      <c r="F102" s="152"/>
      <c r="G102" s="151" t="str">
        <f t="shared" si="95"/>
        <v/>
      </c>
      <c r="H102" s="159" t="str">
        <f t="shared" si="96"/>
        <v/>
      </c>
      <c r="I102" s="149" t="str">
        <f t="shared" si="71"/>
        <v/>
      </c>
      <c r="J102" s="148" t="str">
        <f t="shared" si="72"/>
        <v/>
      </c>
      <c r="K102" s="148" t="str">
        <f t="shared" si="73"/>
        <v/>
      </c>
      <c r="L102" s="148" t="str">
        <f t="shared" si="74"/>
        <v/>
      </c>
      <c r="M102" s="109"/>
      <c r="N102" s="158"/>
      <c r="O102" s="158"/>
      <c r="P102" s="110"/>
      <c r="Q102" s="157"/>
      <c r="R102" s="156"/>
      <c r="S102" s="156"/>
      <c r="T102" s="155"/>
      <c r="U102" s="143" t="str">
        <f t="shared" si="75"/>
        <v/>
      </c>
      <c r="V102" s="142"/>
      <c r="W102" s="140">
        <f t="shared" si="76"/>
        <v>0</v>
      </c>
      <c r="X102" s="141"/>
      <c r="Y102" s="141"/>
      <c r="Z102" s="141"/>
      <c r="AA102" s="141"/>
      <c r="AB102" s="141"/>
      <c r="AC102" s="141"/>
      <c r="AD102" s="141"/>
      <c r="AE102" s="141" t="str">
        <f>IF(U102="","",SUM($U$13:U102))</f>
        <v/>
      </c>
      <c r="AF102" s="140" t="str">
        <f t="shared" si="77"/>
        <v/>
      </c>
      <c r="AG102" s="141" t="str">
        <f t="shared" si="78"/>
        <v/>
      </c>
      <c r="AH102" s="137"/>
      <c r="AI102" s="137"/>
      <c r="AJ102" s="137"/>
      <c r="AK102" s="137"/>
      <c r="AL102" s="138" t="str">
        <f t="shared" si="79"/>
        <v/>
      </c>
      <c r="AM102" s="138" t="str">
        <f t="shared" si="80"/>
        <v/>
      </c>
      <c r="AN102" s="137"/>
      <c r="AO102" s="137"/>
      <c r="AP102" s="140">
        <v>90</v>
      </c>
      <c r="AQ102" s="135"/>
      <c r="AR102" s="135"/>
      <c r="AS102" s="139" t="str">
        <f>IF(U100="","",IF(BB103=1,"STOP",IF(AX102="","",IF(SUM($AX$13:AX102&gt;$F$8),"JOB DONE",IF(BB103=1,"STOP","")))))</f>
        <v/>
      </c>
      <c r="AT102" s="138">
        <f t="shared" si="97"/>
        <v>0</v>
      </c>
      <c r="AU102" s="137">
        <f t="shared" si="98"/>
        <v>0</v>
      </c>
      <c r="AV102" s="134">
        <f t="shared" si="99"/>
        <v>0</v>
      </c>
      <c r="AW102" s="134">
        <f t="shared" si="81"/>
        <v>0</v>
      </c>
      <c r="AX102" s="134" t="str">
        <f>IF(U102="","",SUM($AW$13:AW102))</f>
        <v/>
      </c>
      <c r="AY102" s="136">
        <f t="shared" si="101"/>
        <v>90</v>
      </c>
      <c r="AZ102" s="136">
        <f t="shared" si="100"/>
        <v>90</v>
      </c>
      <c r="BA102" s="43">
        <f t="shared" si="82"/>
        <v>0</v>
      </c>
      <c r="BB102" s="43" t="str">
        <f t="shared" si="102"/>
        <v/>
      </c>
      <c r="BC102" s="43" t="str">
        <f t="shared" si="83"/>
        <v/>
      </c>
      <c r="BD102" s="137" t="str">
        <f t="shared" si="84"/>
        <v/>
      </c>
      <c r="BE102" s="137" t="str">
        <f t="shared" si="85"/>
        <v/>
      </c>
      <c r="BF102" s="137" t="str">
        <f t="shared" si="86"/>
        <v/>
      </c>
      <c r="BG102" s="137" t="str">
        <f t="shared" si="87"/>
        <v/>
      </c>
      <c r="BH102" s="138">
        <f t="shared" si="88"/>
        <v>0</v>
      </c>
      <c r="BI102" s="138">
        <f t="shared" si="89"/>
        <v>0</v>
      </c>
      <c r="BJ102" s="138">
        <f t="shared" si="90"/>
        <v>0</v>
      </c>
      <c r="BK102" s="137">
        <f t="shared" si="91"/>
        <v>0</v>
      </c>
      <c r="BL102" s="134">
        <f t="shared" si="92"/>
        <v>0</v>
      </c>
      <c r="BM102" s="133" t="str">
        <f t="shared" si="93"/>
        <v>N</v>
      </c>
      <c r="BN102" s="136">
        <f t="shared" si="94"/>
        <v>1</v>
      </c>
      <c r="BO102" s="135"/>
      <c r="BR102" s="134"/>
      <c r="CU102" s="132"/>
      <c r="CV102" s="132"/>
      <c r="CW102" s="132"/>
      <c r="CX102" s="132"/>
      <c r="CY102" s="132"/>
      <c r="CZ102" s="132"/>
      <c r="DA102" s="132"/>
      <c r="DB102" s="132"/>
      <c r="DC102" s="132"/>
      <c r="DD102" s="132"/>
      <c r="DE102" s="132"/>
      <c r="DF102" s="132"/>
      <c r="DG102" s="132"/>
      <c r="DH102" s="132"/>
      <c r="DI102" s="132"/>
      <c r="DJ102" s="132"/>
      <c r="DK102" s="132"/>
      <c r="DL102" s="132"/>
      <c r="DM102" s="132"/>
      <c r="DN102" s="132"/>
      <c r="DO102" s="132"/>
      <c r="DP102" s="132"/>
      <c r="DQ102" s="132"/>
      <c r="DR102" s="132"/>
      <c r="DS102" s="132"/>
      <c r="DT102" s="132"/>
      <c r="DU102" s="132"/>
      <c r="DV102" s="132"/>
      <c r="DW102" s="132"/>
      <c r="DX102" s="132"/>
      <c r="DY102" s="132"/>
      <c r="DZ102" s="132"/>
      <c r="EA102" s="132"/>
      <c r="EB102" s="132"/>
    </row>
    <row r="103" spans="1:132" s="43" customFormat="1" ht="21" customHeight="1" x14ac:dyDescent="0.25">
      <c r="A103" s="154">
        <v>91</v>
      </c>
      <c r="B103" s="162"/>
      <c r="C103" s="161"/>
      <c r="D103" s="161"/>
      <c r="E103" s="160"/>
      <c r="F103" s="152"/>
      <c r="G103" s="151" t="str">
        <f t="shared" si="95"/>
        <v/>
      </c>
      <c r="H103" s="159" t="str">
        <f t="shared" si="96"/>
        <v/>
      </c>
      <c r="I103" s="149" t="str">
        <f t="shared" si="71"/>
        <v/>
      </c>
      <c r="J103" s="148" t="str">
        <f t="shared" si="72"/>
        <v/>
      </c>
      <c r="K103" s="148" t="str">
        <f t="shared" si="73"/>
        <v/>
      </c>
      <c r="L103" s="148" t="str">
        <f t="shared" si="74"/>
        <v/>
      </c>
      <c r="M103" s="109"/>
      <c r="N103" s="158"/>
      <c r="O103" s="158"/>
      <c r="P103" s="110"/>
      <c r="Q103" s="157"/>
      <c r="R103" s="156"/>
      <c r="S103" s="156"/>
      <c r="T103" s="155"/>
      <c r="U103" s="143" t="str">
        <f t="shared" si="75"/>
        <v/>
      </c>
      <c r="V103" s="142"/>
      <c r="W103" s="140">
        <f t="shared" si="76"/>
        <v>0</v>
      </c>
      <c r="X103" s="141"/>
      <c r="Y103" s="141"/>
      <c r="Z103" s="141"/>
      <c r="AA103" s="141"/>
      <c r="AB103" s="141"/>
      <c r="AC103" s="141"/>
      <c r="AD103" s="141"/>
      <c r="AE103" s="141" t="str">
        <f>IF(U103="","",SUM($U$13:U103))</f>
        <v/>
      </c>
      <c r="AF103" s="140" t="str">
        <f t="shared" si="77"/>
        <v/>
      </c>
      <c r="AG103" s="141" t="str">
        <f t="shared" si="78"/>
        <v/>
      </c>
      <c r="AH103" s="137"/>
      <c r="AI103" s="137"/>
      <c r="AJ103" s="137"/>
      <c r="AK103" s="137"/>
      <c r="AL103" s="138" t="str">
        <f t="shared" si="79"/>
        <v/>
      </c>
      <c r="AM103" s="138" t="str">
        <f t="shared" si="80"/>
        <v/>
      </c>
      <c r="AN103" s="137"/>
      <c r="AO103" s="137"/>
      <c r="AP103" s="140">
        <v>91</v>
      </c>
      <c r="AQ103" s="135"/>
      <c r="AR103" s="135"/>
      <c r="AS103" s="139" t="str">
        <f>IF(U101="","",IF(BB104=1,"STOP",IF(AX103="","",IF(SUM($AX$13:AX103&gt;$F$8),"JOB DONE",IF(BB104=1,"STOP","")))))</f>
        <v/>
      </c>
      <c r="AT103" s="138">
        <f t="shared" si="97"/>
        <v>0</v>
      </c>
      <c r="AU103" s="137">
        <f t="shared" si="98"/>
        <v>0</v>
      </c>
      <c r="AV103" s="134">
        <f t="shared" si="99"/>
        <v>0</v>
      </c>
      <c r="AW103" s="134">
        <f t="shared" si="81"/>
        <v>0</v>
      </c>
      <c r="AX103" s="134" t="str">
        <f>IF(U103="","",SUM($AW$13:AW103))</f>
        <v/>
      </c>
      <c r="AY103" s="136">
        <f t="shared" si="101"/>
        <v>91</v>
      </c>
      <c r="AZ103" s="136">
        <f t="shared" si="100"/>
        <v>91</v>
      </c>
      <c r="BA103" s="43">
        <f t="shared" si="82"/>
        <v>0</v>
      </c>
      <c r="BB103" s="43" t="str">
        <f t="shared" si="102"/>
        <v/>
      </c>
      <c r="BC103" s="43" t="str">
        <f t="shared" si="83"/>
        <v/>
      </c>
      <c r="BD103" s="137" t="str">
        <f t="shared" si="84"/>
        <v/>
      </c>
      <c r="BE103" s="137" t="str">
        <f t="shared" si="85"/>
        <v/>
      </c>
      <c r="BF103" s="137" t="str">
        <f t="shared" si="86"/>
        <v/>
      </c>
      <c r="BG103" s="137" t="str">
        <f t="shared" si="87"/>
        <v/>
      </c>
      <c r="BH103" s="138">
        <f t="shared" si="88"/>
        <v>0</v>
      </c>
      <c r="BI103" s="138">
        <f t="shared" si="89"/>
        <v>0</v>
      </c>
      <c r="BJ103" s="138">
        <f t="shared" si="90"/>
        <v>0</v>
      </c>
      <c r="BK103" s="137">
        <f t="shared" si="91"/>
        <v>0</v>
      </c>
      <c r="BL103" s="134">
        <f t="shared" si="92"/>
        <v>0</v>
      </c>
      <c r="BM103" s="133" t="str">
        <f t="shared" si="93"/>
        <v>N</v>
      </c>
      <c r="BN103" s="136">
        <f t="shared" si="94"/>
        <v>1</v>
      </c>
      <c r="BO103" s="135"/>
      <c r="BR103" s="134"/>
      <c r="CU103" s="132"/>
      <c r="CV103" s="132"/>
      <c r="CW103" s="132"/>
      <c r="CX103" s="132"/>
      <c r="CY103" s="132"/>
      <c r="CZ103" s="132"/>
      <c r="DA103" s="132"/>
      <c r="DB103" s="132"/>
      <c r="DC103" s="132"/>
      <c r="DD103" s="132"/>
      <c r="DE103" s="132"/>
      <c r="DF103" s="132"/>
      <c r="DG103" s="132"/>
      <c r="DH103" s="132"/>
      <c r="DI103" s="132"/>
      <c r="DJ103" s="132"/>
      <c r="DK103" s="132"/>
      <c r="DL103" s="132"/>
      <c r="DM103" s="132"/>
      <c r="DN103" s="132"/>
      <c r="DO103" s="132"/>
      <c r="DP103" s="132"/>
      <c r="DQ103" s="132"/>
      <c r="DR103" s="132"/>
      <c r="DS103" s="132"/>
      <c r="DT103" s="132"/>
      <c r="DU103" s="132"/>
      <c r="DV103" s="132"/>
      <c r="DW103" s="132"/>
      <c r="DX103" s="132"/>
      <c r="DY103" s="132"/>
      <c r="DZ103" s="132"/>
      <c r="EA103" s="132"/>
      <c r="EB103" s="132"/>
    </row>
    <row r="104" spans="1:132" s="43" customFormat="1" ht="21" customHeight="1" x14ac:dyDescent="0.25">
      <c r="A104" s="154">
        <v>92</v>
      </c>
      <c r="B104" s="162"/>
      <c r="C104" s="161"/>
      <c r="D104" s="161"/>
      <c r="E104" s="160"/>
      <c r="F104" s="152"/>
      <c r="G104" s="151" t="str">
        <f t="shared" si="95"/>
        <v/>
      </c>
      <c r="H104" s="159" t="str">
        <f t="shared" si="96"/>
        <v/>
      </c>
      <c r="I104" s="149" t="str">
        <f t="shared" si="71"/>
        <v/>
      </c>
      <c r="J104" s="148" t="str">
        <f t="shared" si="72"/>
        <v/>
      </c>
      <c r="K104" s="148" t="str">
        <f t="shared" si="73"/>
        <v/>
      </c>
      <c r="L104" s="148" t="str">
        <f t="shared" si="74"/>
        <v/>
      </c>
      <c r="M104" s="109"/>
      <c r="N104" s="158"/>
      <c r="O104" s="158"/>
      <c r="P104" s="110"/>
      <c r="Q104" s="157"/>
      <c r="R104" s="156"/>
      <c r="S104" s="156"/>
      <c r="T104" s="155"/>
      <c r="U104" s="143" t="str">
        <f t="shared" si="75"/>
        <v/>
      </c>
      <c r="V104" s="142"/>
      <c r="W104" s="140">
        <f t="shared" si="76"/>
        <v>0</v>
      </c>
      <c r="X104" s="141"/>
      <c r="Y104" s="141"/>
      <c r="Z104" s="141"/>
      <c r="AA104" s="141"/>
      <c r="AB104" s="141"/>
      <c r="AC104" s="141"/>
      <c r="AD104" s="141"/>
      <c r="AE104" s="141" t="str">
        <f>IF(U104="","",SUM($U$13:U104))</f>
        <v/>
      </c>
      <c r="AF104" s="140" t="str">
        <f t="shared" si="77"/>
        <v/>
      </c>
      <c r="AG104" s="141" t="str">
        <f t="shared" si="78"/>
        <v/>
      </c>
      <c r="AH104" s="137"/>
      <c r="AI104" s="137"/>
      <c r="AJ104" s="137"/>
      <c r="AK104" s="137"/>
      <c r="AL104" s="138" t="str">
        <f t="shared" si="79"/>
        <v/>
      </c>
      <c r="AM104" s="138" t="str">
        <f t="shared" si="80"/>
        <v/>
      </c>
      <c r="AN104" s="137"/>
      <c r="AO104" s="137"/>
      <c r="AP104" s="140">
        <v>92</v>
      </c>
      <c r="AQ104" s="135"/>
      <c r="AR104" s="135"/>
      <c r="AS104" s="139" t="str">
        <f>IF(U102="","",IF(BB105=1,"STOP",IF(AX104="","",IF(SUM($AX$13:AX104&gt;$F$8),"JOB DONE",IF(BB105=1,"STOP","")))))</f>
        <v/>
      </c>
      <c r="AT104" s="138">
        <f t="shared" si="97"/>
        <v>0</v>
      </c>
      <c r="AU104" s="137">
        <f t="shared" si="98"/>
        <v>0</v>
      </c>
      <c r="AV104" s="134">
        <f t="shared" si="99"/>
        <v>0</v>
      </c>
      <c r="AW104" s="134">
        <f t="shared" si="81"/>
        <v>0</v>
      </c>
      <c r="AX104" s="134" t="str">
        <f>IF(U104="","",SUM($AW$13:AW104))</f>
        <v/>
      </c>
      <c r="AY104" s="136">
        <f t="shared" si="101"/>
        <v>92</v>
      </c>
      <c r="AZ104" s="136">
        <f t="shared" si="100"/>
        <v>92</v>
      </c>
      <c r="BA104" s="43">
        <f t="shared" si="82"/>
        <v>0</v>
      </c>
      <c r="BB104" s="43" t="str">
        <f t="shared" si="102"/>
        <v/>
      </c>
      <c r="BC104" s="43" t="str">
        <f t="shared" si="83"/>
        <v/>
      </c>
      <c r="BD104" s="137" t="str">
        <f t="shared" si="84"/>
        <v/>
      </c>
      <c r="BE104" s="137" t="str">
        <f t="shared" si="85"/>
        <v/>
      </c>
      <c r="BF104" s="137" t="str">
        <f t="shared" si="86"/>
        <v/>
      </c>
      <c r="BG104" s="137" t="str">
        <f t="shared" si="87"/>
        <v/>
      </c>
      <c r="BH104" s="138">
        <f t="shared" si="88"/>
        <v>0</v>
      </c>
      <c r="BI104" s="138">
        <f t="shared" si="89"/>
        <v>0</v>
      </c>
      <c r="BJ104" s="138">
        <f t="shared" si="90"/>
        <v>0</v>
      </c>
      <c r="BK104" s="137">
        <f t="shared" si="91"/>
        <v>0</v>
      </c>
      <c r="BL104" s="134">
        <f t="shared" si="92"/>
        <v>0</v>
      </c>
      <c r="BM104" s="133" t="str">
        <f t="shared" si="93"/>
        <v>N</v>
      </c>
      <c r="BN104" s="136">
        <f t="shared" si="94"/>
        <v>1</v>
      </c>
      <c r="BO104" s="135"/>
      <c r="BR104" s="134"/>
      <c r="CU104" s="132"/>
      <c r="CV104" s="132"/>
      <c r="CW104" s="132"/>
      <c r="CX104" s="132"/>
      <c r="CY104" s="132"/>
      <c r="CZ104" s="132"/>
      <c r="DA104" s="132"/>
      <c r="DB104" s="132"/>
      <c r="DC104" s="132"/>
      <c r="DD104" s="132"/>
      <c r="DE104" s="132"/>
      <c r="DF104" s="132"/>
      <c r="DG104" s="132"/>
      <c r="DH104" s="132"/>
      <c r="DI104" s="132"/>
      <c r="DJ104" s="132"/>
      <c r="DK104" s="132"/>
      <c r="DL104" s="132"/>
      <c r="DM104" s="132"/>
      <c r="DN104" s="132"/>
      <c r="DO104" s="132"/>
      <c r="DP104" s="132"/>
      <c r="DQ104" s="132"/>
      <c r="DR104" s="132"/>
      <c r="DS104" s="132"/>
      <c r="DT104" s="132"/>
      <c r="DU104" s="132"/>
      <c r="DV104" s="132"/>
      <c r="DW104" s="132"/>
      <c r="DX104" s="132"/>
      <c r="DY104" s="132"/>
      <c r="DZ104" s="132"/>
      <c r="EA104" s="132"/>
      <c r="EB104" s="132"/>
    </row>
    <row r="105" spans="1:132" s="43" customFormat="1" ht="21" customHeight="1" x14ac:dyDescent="0.25">
      <c r="A105" s="154">
        <v>93</v>
      </c>
      <c r="B105" s="162"/>
      <c r="C105" s="161"/>
      <c r="D105" s="161"/>
      <c r="E105" s="160"/>
      <c r="F105" s="152"/>
      <c r="G105" s="151" t="str">
        <f t="shared" si="95"/>
        <v/>
      </c>
      <c r="H105" s="159" t="str">
        <f t="shared" si="96"/>
        <v/>
      </c>
      <c r="I105" s="149" t="str">
        <f t="shared" si="71"/>
        <v/>
      </c>
      <c r="J105" s="148" t="str">
        <f t="shared" si="72"/>
        <v/>
      </c>
      <c r="K105" s="148" t="str">
        <f t="shared" si="73"/>
        <v/>
      </c>
      <c r="L105" s="148" t="str">
        <f t="shared" si="74"/>
        <v/>
      </c>
      <c r="M105" s="109"/>
      <c r="N105" s="158"/>
      <c r="O105" s="158"/>
      <c r="P105" s="110"/>
      <c r="Q105" s="157"/>
      <c r="R105" s="156"/>
      <c r="S105" s="156"/>
      <c r="T105" s="155"/>
      <c r="U105" s="143" t="str">
        <f t="shared" si="75"/>
        <v/>
      </c>
      <c r="V105" s="142"/>
      <c r="W105" s="140">
        <f t="shared" si="76"/>
        <v>0</v>
      </c>
      <c r="X105" s="141"/>
      <c r="Y105" s="141"/>
      <c r="Z105" s="141"/>
      <c r="AA105" s="141"/>
      <c r="AB105" s="141"/>
      <c r="AC105" s="141"/>
      <c r="AD105" s="141"/>
      <c r="AE105" s="141" t="str">
        <f>IF(U105="","",SUM($U$13:U105))</f>
        <v/>
      </c>
      <c r="AF105" s="140" t="str">
        <f t="shared" si="77"/>
        <v/>
      </c>
      <c r="AG105" s="141" t="str">
        <f t="shared" si="78"/>
        <v/>
      </c>
      <c r="AH105" s="137"/>
      <c r="AI105" s="137"/>
      <c r="AJ105" s="137"/>
      <c r="AK105" s="137"/>
      <c r="AL105" s="138" t="str">
        <f t="shared" si="79"/>
        <v/>
      </c>
      <c r="AM105" s="138" t="str">
        <f t="shared" si="80"/>
        <v/>
      </c>
      <c r="AN105" s="137"/>
      <c r="AO105" s="137"/>
      <c r="AP105" s="140">
        <v>93</v>
      </c>
      <c r="AQ105" s="135"/>
      <c r="AR105" s="135"/>
      <c r="AS105" s="139" t="str">
        <f>IF(U103="","",IF(BB106=1,"STOP",IF(AX105="","",IF(SUM($AX$13:AX105&gt;$F$8),"JOB DONE",IF(BB106=1,"STOP","")))))</f>
        <v/>
      </c>
      <c r="AT105" s="138">
        <f t="shared" si="97"/>
        <v>0</v>
      </c>
      <c r="AU105" s="137">
        <f t="shared" si="98"/>
        <v>0</v>
      </c>
      <c r="AV105" s="134">
        <f t="shared" si="99"/>
        <v>0</v>
      </c>
      <c r="AW105" s="134">
        <f t="shared" si="81"/>
        <v>0</v>
      </c>
      <c r="AX105" s="134" t="str">
        <f>IF(U105="","",SUM($AW$13:AW105))</f>
        <v/>
      </c>
      <c r="AY105" s="136">
        <f t="shared" si="101"/>
        <v>93</v>
      </c>
      <c r="AZ105" s="136">
        <f t="shared" si="100"/>
        <v>93</v>
      </c>
      <c r="BA105" s="43">
        <f t="shared" si="82"/>
        <v>0</v>
      </c>
      <c r="BB105" s="43" t="str">
        <f t="shared" si="102"/>
        <v/>
      </c>
      <c r="BC105" s="43" t="str">
        <f t="shared" si="83"/>
        <v/>
      </c>
      <c r="BD105" s="137" t="str">
        <f t="shared" si="84"/>
        <v/>
      </c>
      <c r="BE105" s="137" t="str">
        <f t="shared" si="85"/>
        <v/>
      </c>
      <c r="BF105" s="137" t="str">
        <f t="shared" si="86"/>
        <v/>
      </c>
      <c r="BG105" s="137" t="str">
        <f t="shared" si="87"/>
        <v/>
      </c>
      <c r="BH105" s="138">
        <f t="shared" si="88"/>
        <v>0</v>
      </c>
      <c r="BI105" s="138">
        <f t="shared" si="89"/>
        <v>0</v>
      </c>
      <c r="BJ105" s="138">
        <f t="shared" si="90"/>
        <v>0</v>
      </c>
      <c r="BK105" s="137">
        <f t="shared" si="91"/>
        <v>0</v>
      </c>
      <c r="BL105" s="134">
        <f t="shared" si="92"/>
        <v>0</v>
      </c>
      <c r="BM105" s="133" t="str">
        <f t="shared" si="93"/>
        <v>N</v>
      </c>
      <c r="BN105" s="136">
        <f t="shared" si="94"/>
        <v>1</v>
      </c>
      <c r="BO105" s="135"/>
      <c r="BR105" s="134"/>
      <c r="CU105" s="132"/>
      <c r="CV105" s="132"/>
      <c r="CW105" s="132"/>
      <c r="CX105" s="132"/>
      <c r="CY105" s="132"/>
      <c r="CZ105" s="132"/>
      <c r="DA105" s="132"/>
      <c r="DB105" s="132"/>
      <c r="DC105" s="132"/>
      <c r="DD105" s="132"/>
      <c r="DE105" s="132"/>
      <c r="DF105" s="132"/>
      <c r="DG105" s="132"/>
      <c r="DH105" s="132"/>
      <c r="DI105" s="132"/>
      <c r="DJ105" s="132"/>
      <c r="DK105" s="132"/>
      <c r="DL105" s="132"/>
      <c r="DM105" s="132"/>
      <c r="DN105" s="132"/>
      <c r="DO105" s="132"/>
      <c r="DP105" s="132"/>
      <c r="DQ105" s="132"/>
      <c r="DR105" s="132"/>
      <c r="DS105" s="132"/>
      <c r="DT105" s="132"/>
      <c r="DU105" s="132"/>
      <c r="DV105" s="132"/>
      <c r="DW105" s="132"/>
      <c r="DX105" s="132"/>
      <c r="DY105" s="132"/>
      <c r="DZ105" s="132"/>
      <c r="EA105" s="132"/>
      <c r="EB105" s="132"/>
    </row>
    <row r="106" spans="1:132" s="43" customFormat="1" ht="21" customHeight="1" x14ac:dyDescent="0.25">
      <c r="A106" s="154">
        <v>94</v>
      </c>
      <c r="B106" s="162"/>
      <c r="C106" s="161"/>
      <c r="D106" s="161"/>
      <c r="E106" s="160"/>
      <c r="F106" s="152"/>
      <c r="G106" s="151" t="str">
        <f t="shared" si="95"/>
        <v/>
      </c>
      <c r="H106" s="159" t="str">
        <f t="shared" si="96"/>
        <v/>
      </c>
      <c r="I106" s="149" t="str">
        <f t="shared" si="71"/>
        <v/>
      </c>
      <c r="J106" s="148" t="str">
        <f t="shared" si="72"/>
        <v/>
      </c>
      <c r="K106" s="148" t="str">
        <f t="shared" si="73"/>
        <v/>
      </c>
      <c r="L106" s="148" t="str">
        <f t="shared" si="74"/>
        <v/>
      </c>
      <c r="M106" s="109"/>
      <c r="N106" s="158"/>
      <c r="O106" s="158"/>
      <c r="P106" s="110"/>
      <c r="Q106" s="157"/>
      <c r="R106" s="156"/>
      <c r="S106" s="156"/>
      <c r="T106" s="155"/>
      <c r="U106" s="143" t="str">
        <f t="shared" si="75"/>
        <v/>
      </c>
      <c r="V106" s="142"/>
      <c r="W106" s="140">
        <f t="shared" si="76"/>
        <v>0</v>
      </c>
      <c r="X106" s="141"/>
      <c r="Y106" s="141"/>
      <c r="Z106" s="141"/>
      <c r="AA106" s="141"/>
      <c r="AB106" s="141"/>
      <c r="AC106" s="141"/>
      <c r="AD106" s="141"/>
      <c r="AE106" s="141" t="str">
        <f>IF(U106="","",SUM($U$13:U106))</f>
        <v/>
      </c>
      <c r="AF106" s="140" t="str">
        <f t="shared" si="77"/>
        <v/>
      </c>
      <c r="AG106" s="141" t="str">
        <f t="shared" si="78"/>
        <v/>
      </c>
      <c r="AH106" s="137"/>
      <c r="AI106" s="137"/>
      <c r="AJ106" s="137"/>
      <c r="AK106" s="137"/>
      <c r="AL106" s="138" t="str">
        <f t="shared" si="79"/>
        <v/>
      </c>
      <c r="AM106" s="138" t="str">
        <f t="shared" si="80"/>
        <v/>
      </c>
      <c r="AN106" s="137"/>
      <c r="AO106" s="137"/>
      <c r="AP106" s="140">
        <v>94</v>
      </c>
      <c r="AQ106" s="135"/>
      <c r="AR106" s="135"/>
      <c r="AS106" s="139" t="str">
        <f>IF(U104="","",IF(BB107=1,"STOP",IF(AX106="","",IF(SUM($AX$13:AX106&gt;$F$8),"JOB DONE",IF(BB107=1,"STOP","")))))</f>
        <v/>
      </c>
      <c r="AT106" s="138">
        <f t="shared" si="97"/>
        <v>0</v>
      </c>
      <c r="AU106" s="137">
        <f t="shared" si="98"/>
        <v>0</v>
      </c>
      <c r="AV106" s="134">
        <f t="shared" si="99"/>
        <v>0</v>
      </c>
      <c r="AW106" s="134">
        <f t="shared" si="81"/>
        <v>0</v>
      </c>
      <c r="AX106" s="134" t="str">
        <f>IF(U106="","",SUM($AW$13:AW106))</f>
        <v/>
      </c>
      <c r="AY106" s="136">
        <f t="shared" si="101"/>
        <v>94</v>
      </c>
      <c r="AZ106" s="136">
        <f t="shared" si="100"/>
        <v>94</v>
      </c>
      <c r="BA106" s="43">
        <f t="shared" si="82"/>
        <v>0</v>
      </c>
      <c r="BB106" s="43" t="str">
        <f t="shared" si="102"/>
        <v/>
      </c>
      <c r="BC106" s="43" t="str">
        <f t="shared" si="83"/>
        <v/>
      </c>
      <c r="BD106" s="137" t="str">
        <f t="shared" si="84"/>
        <v/>
      </c>
      <c r="BE106" s="137" t="str">
        <f t="shared" si="85"/>
        <v/>
      </c>
      <c r="BF106" s="137" t="str">
        <f t="shared" si="86"/>
        <v/>
      </c>
      <c r="BG106" s="137" t="str">
        <f t="shared" si="87"/>
        <v/>
      </c>
      <c r="BH106" s="138">
        <f t="shared" si="88"/>
        <v>0</v>
      </c>
      <c r="BI106" s="138">
        <f t="shared" si="89"/>
        <v>0</v>
      </c>
      <c r="BJ106" s="138">
        <f t="shared" si="90"/>
        <v>0</v>
      </c>
      <c r="BK106" s="137">
        <f t="shared" si="91"/>
        <v>0</v>
      </c>
      <c r="BL106" s="134">
        <f t="shared" si="92"/>
        <v>0</v>
      </c>
      <c r="BM106" s="133" t="str">
        <f t="shared" si="93"/>
        <v>N</v>
      </c>
      <c r="BN106" s="136">
        <f t="shared" si="94"/>
        <v>1</v>
      </c>
      <c r="BO106" s="135"/>
      <c r="BR106" s="134"/>
      <c r="CU106" s="132"/>
      <c r="CV106" s="132"/>
      <c r="CW106" s="132"/>
      <c r="CX106" s="132"/>
      <c r="CY106" s="132"/>
      <c r="CZ106" s="132"/>
      <c r="DA106" s="132"/>
      <c r="DB106" s="132"/>
      <c r="DC106" s="132"/>
      <c r="DD106" s="132"/>
      <c r="DE106" s="132"/>
      <c r="DF106" s="132"/>
      <c r="DG106" s="132"/>
      <c r="DH106" s="132"/>
      <c r="DI106" s="132"/>
      <c r="DJ106" s="132"/>
      <c r="DK106" s="132"/>
      <c r="DL106" s="132"/>
      <c r="DM106" s="132"/>
      <c r="DN106" s="132"/>
      <c r="DO106" s="132"/>
      <c r="DP106" s="132"/>
      <c r="DQ106" s="132"/>
      <c r="DR106" s="132"/>
      <c r="DS106" s="132"/>
      <c r="DT106" s="132"/>
      <c r="DU106" s="132"/>
      <c r="DV106" s="132"/>
      <c r="DW106" s="132"/>
      <c r="DX106" s="132"/>
      <c r="DY106" s="132"/>
      <c r="DZ106" s="132"/>
      <c r="EA106" s="132"/>
      <c r="EB106" s="132"/>
    </row>
    <row r="107" spans="1:132" s="43" customFormat="1" ht="21" customHeight="1" x14ac:dyDescent="0.25">
      <c r="A107" s="154">
        <v>95</v>
      </c>
      <c r="B107" s="162"/>
      <c r="C107" s="161"/>
      <c r="D107" s="161"/>
      <c r="E107" s="160"/>
      <c r="F107" s="152"/>
      <c r="G107" s="151" t="str">
        <f t="shared" si="95"/>
        <v/>
      </c>
      <c r="H107" s="159" t="str">
        <f t="shared" si="96"/>
        <v/>
      </c>
      <c r="I107" s="149" t="str">
        <f t="shared" si="71"/>
        <v/>
      </c>
      <c r="J107" s="148" t="str">
        <f t="shared" si="72"/>
        <v/>
      </c>
      <c r="K107" s="148" t="str">
        <f t="shared" si="73"/>
        <v/>
      </c>
      <c r="L107" s="148" t="str">
        <f t="shared" si="74"/>
        <v/>
      </c>
      <c r="M107" s="109"/>
      <c r="N107" s="158"/>
      <c r="O107" s="158"/>
      <c r="P107" s="110"/>
      <c r="Q107" s="157"/>
      <c r="R107" s="156"/>
      <c r="S107" s="156"/>
      <c r="T107" s="155"/>
      <c r="U107" s="143" t="str">
        <f t="shared" si="75"/>
        <v/>
      </c>
      <c r="V107" s="142"/>
      <c r="W107" s="140">
        <f t="shared" si="76"/>
        <v>0</v>
      </c>
      <c r="X107" s="141"/>
      <c r="Y107" s="141"/>
      <c r="Z107" s="141"/>
      <c r="AA107" s="141"/>
      <c r="AB107" s="141"/>
      <c r="AC107" s="141"/>
      <c r="AD107" s="141"/>
      <c r="AE107" s="141" t="str">
        <f>IF(U107="","",SUM($U$13:U107))</f>
        <v/>
      </c>
      <c r="AF107" s="140" t="str">
        <f t="shared" si="77"/>
        <v/>
      </c>
      <c r="AG107" s="141" t="str">
        <f t="shared" si="78"/>
        <v/>
      </c>
      <c r="AH107" s="137"/>
      <c r="AI107" s="137"/>
      <c r="AJ107" s="137"/>
      <c r="AK107" s="137"/>
      <c r="AL107" s="138" t="str">
        <f t="shared" si="79"/>
        <v/>
      </c>
      <c r="AM107" s="138" t="str">
        <f t="shared" si="80"/>
        <v/>
      </c>
      <c r="AN107" s="137"/>
      <c r="AO107" s="137"/>
      <c r="AP107" s="140">
        <v>95</v>
      </c>
      <c r="AQ107" s="135"/>
      <c r="AR107" s="135"/>
      <c r="AS107" s="139" t="str">
        <f>IF(U105="","",IF(BB108=1,"STOP",IF(AX107="","",IF(SUM($AX$13:AX107&gt;$F$8),"JOB DONE",IF(BB108=1,"STOP","")))))</f>
        <v/>
      </c>
      <c r="AT107" s="138">
        <f t="shared" si="97"/>
        <v>0</v>
      </c>
      <c r="AU107" s="137">
        <f t="shared" si="98"/>
        <v>0</v>
      </c>
      <c r="AV107" s="134">
        <f t="shared" si="99"/>
        <v>0</v>
      </c>
      <c r="AW107" s="134">
        <f t="shared" si="81"/>
        <v>0</v>
      </c>
      <c r="AX107" s="134" t="str">
        <f>IF(U107="","",SUM($AW$13:AW107))</f>
        <v/>
      </c>
      <c r="AY107" s="136">
        <f t="shared" si="101"/>
        <v>95</v>
      </c>
      <c r="AZ107" s="136">
        <f t="shared" si="100"/>
        <v>95</v>
      </c>
      <c r="BA107" s="43">
        <f t="shared" si="82"/>
        <v>0</v>
      </c>
      <c r="BB107" s="43" t="str">
        <f t="shared" si="102"/>
        <v/>
      </c>
      <c r="BC107" s="43" t="str">
        <f t="shared" si="83"/>
        <v/>
      </c>
      <c r="BD107" s="137" t="str">
        <f t="shared" si="84"/>
        <v/>
      </c>
      <c r="BE107" s="137" t="str">
        <f t="shared" si="85"/>
        <v/>
      </c>
      <c r="BF107" s="137" t="str">
        <f t="shared" si="86"/>
        <v/>
      </c>
      <c r="BG107" s="137" t="str">
        <f t="shared" si="87"/>
        <v/>
      </c>
      <c r="BH107" s="138">
        <f t="shared" si="88"/>
        <v>0</v>
      </c>
      <c r="BI107" s="138">
        <f t="shared" si="89"/>
        <v>0</v>
      </c>
      <c r="BJ107" s="138">
        <f t="shared" si="90"/>
        <v>0</v>
      </c>
      <c r="BK107" s="137">
        <f t="shared" si="91"/>
        <v>0</v>
      </c>
      <c r="BL107" s="134">
        <f t="shared" si="92"/>
        <v>0</v>
      </c>
      <c r="BM107" s="133" t="str">
        <f t="shared" si="93"/>
        <v>N</v>
      </c>
      <c r="BN107" s="136">
        <f t="shared" si="94"/>
        <v>1</v>
      </c>
      <c r="BO107" s="135"/>
      <c r="BR107" s="134"/>
      <c r="CU107" s="132"/>
      <c r="CV107" s="132"/>
      <c r="CW107" s="132"/>
      <c r="CX107" s="132"/>
      <c r="CY107" s="132"/>
      <c r="CZ107" s="132"/>
      <c r="DA107" s="132"/>
      <c r="DB107" s="132"/>
      <c r="DC107" s="132"/>
      <c r="DD107" s="132"/>
      <c r="DE107" s="132"/>
      <c r="DF107" s="132"/>
      <c r="DG107" s="132"/>
      <c r="DH107" s="132"/>
      <c r="DI107" s="132"/>
      <c r="DJ107" s="132"/>
      <c r="DK107" s="132"/>
      <c r="DL107" s="132"/>
      <c r="DM107" s="132"/>
      <c r="DN107" s="132"/>
      <c r="DO107" s="132"/>
      <c r="DP107" s="132"/>
      <c r="DQ107" s="132"/>
      <c r="DR107" s="132"/>
      <c r="DS107" s="132"/>
      <c r="DT107" s="132"/>
      <c r="DU107" s="132"/>
      <c r="DV107" s="132"/>
      <c r="DW107" s="132"/>
      <c r="DX107" s="132"/>
      <c r="DY107" s="132"/>
      <c r="DZ107" s="132"/>
      <c r="EA107" s="132"/>
      <c r="EB107" s="132"/>
    </row>
    <row r="108" spans="1:132" s="43" customFormat="1" ht="21" customHeight="1" x14ac:dyDescent="0.25">
      <c r="A108" s="154">
        <v>96</v>
      </c>
      <c r="B108" s="162"/>
      <c r="C108" s="161"/>
      <c r="D108" s="161"/>
      <c r="E108" s="160"/>
      <c r="F108" s="152"/>
      <c r="G108" s="151" t="str">
        <f t="shared" si="95"/>
        <v/>
      </c>
      <c r="H108" s="159" t="str">
        <f t="shared" si="96"/>
        <v/>
      </c>
      <c r="I108" s="149" t="str">
        <f t="shared" si="71"/>
        <v/>
      </c>
      <c r="J108" s="148" t="str">
        <f t="shared" si="72"/>
        <v/>
      </c>
      <c r="K108" s="148" t="str">
        <f t="shared" si="73"/>
        <v/>
      </c>
      <c r="L108" s="148" t="str">
        <f t="shared" si="74"/>
        <v/>
      </c>
      <c r="M108" s="109"/>
      <c r="N108" s="158"/>
      <c r="O108" s="158"/>
      <c r="P108" s="110"/>
      <c r="Q108" s="157"/>
      <c r="R108" s="156"/>
      <c r="S108" s="156"/>
      <c r="T108" s="155"/>
      <c r="U108" s="143" t="str">
        <f t="shared" si="75"/>
        <v/>
      </c>
      <c r="V108" s="142"/>
      <c r="W108" s="140">
        <f t="shared" si="76"/>
        <v>0</v>
      </c>
      <c r="X108" s="141"/>
      <c r="Y108" s="141"/>
      <c r="Z108" s="141"/>
      <c r="AA108" s="141"/>
      <c r="AB108" s="141"/>
      <c r="AC108" s="141"/>
      <c r="AD108" s="141"/>
      <c r="AE108" s="141" t="str">
        <f>IF(U108="","",SUM($U$13:U108))</f>
        <v/>
      </c>
      <c r="AF108" s="140" t="str">
        <f t="shared" si="77"/>
        <v/>
      </c>
      <c r="AG108" s="141" t="str">
        <f t="shared" si="78"/>
        <v/>
      </c>
      <c r="AH108" s="137"/>
      <c r="AI108" s="137"/>
      <c r="AJ108" s="137"/>
      <c r="AK108" s="137"/>
      <c r="AL108" s="138" t="str">
        <f t="shared" si="79"/>
        <v/>
      </c>
      <c r="AM108" s="138" t="str">
        <f t="shared" si="80"/>
        <v/>
      </c>
      <c r="AN108" s="137"/>
      <c r="AO108" s="137"/>
      <c r="AP108" s="140">
        <v>96</v>
      </c>
      <c r="AQ108" s="135"/>
      <c r="AR108" s="135"/>
      <c r="AS108" s="139" t="str">
        <f>IF(U106="","",IF(BB109=1,"STOP",IF(AX108="","",IF(SUM($AX$13:AX108&gt;$F$8),"JOB DONE",IF(BB109=1,"STOP","")))))</f>
        <v/>
      </c>
      <c r="AT108" s="138">
        <f t="shared" si="97"/>
        <v>0</v>
      </c>
      <c r="AU108" s="137">
        <f t="shared" si="98"/>
        <v>0</v>
      </c>
      <c r="AV108" s="134">
        <f t="shared" si="99"/>
        <v>0</v>
      </c>
      <c r="AW108" s="134">
        <f t="shared" si="81"/>
        <v>0</v>
      </c>
      <c r="AX108" s="134" t="str">
        <f>IF(U108="","",SUM($AW$13:AW108))</f>
        <v/>
      </c>
      <c r="AY108" s="136">
        <f t="shared" si="101"/>
        <v>96</v>
      </c>
      <c r="AZ108" s="136">
        <f t="shared" si="100"/>
        <v>96</v>
      </c>
      <c r="BA108" s="43">
        <f t="shared" si="82"/>
        <v>0</v>
      </c>
      <c r="BB108" s="43" t="str">
        <f t="shared" si="102"/>
        <v/>
      </c>
      <c r="BC108" s="43" t="str">
        <f t="shared" si="83"/>
        <v/>
      </c>
      <c r="BD108" s="137" t="str">
        <f t="shared" si="84"/>
        <v/>
      </c>
      <c r="BE108" s="137" t="str">
        <f t="shared" si="85"/>
        <v/>
      </c>
      <c r="BF108" s="137" t="str">
        <f t="shared" si="86"/>
        <v/>
      </c>
      <c r="BG108" s="137" t="str">
        <f t="shared" si="87"/>
        <v/>
      </c>
      <c r="BH108" s="138">
        <f t="shared" si="88"/>
        <v>0</v>
      </c>
      <c r="BI108" s="138">
        <f t="shared" si="89"/>
        <v>0</v>
      </c>
      <c r="BJ108" s="138">
        <f t="shared" si="90"/>
        <v>0</v>
      </c>
      <c r="BK108" s="137">
        <f t="shared" si="91"/>
        <v>0</v>
      </c>
      <c r="BL108" s="134">
        <f t="shared" si="92"/>
        <v>0</v>
      </c>
      <c r="BM108" s="133" t="str">
        <f t="shared" si="93"/>
        <v>N</v>
      </c>
      <c r="BN108" s="136">
        <f t="shared" si="94"/>
        <v>1</v>
      </c>
      <c r="BO108" s="135"/>
      <c r="BR108" s="134"/>
      <c r="CU108" s="132"/>
      <c r="CV108" s="132"/>
      <c r="CW108" s="132"/>
      <c r="CX108" s="132"/>
      <c r="CY108" s="132"/>
      <c r="CZ108" s="132"/>
      <c r="DA108" s="132"/>
      <c r="DB108" s="132"/>
      <c r="DC108" s="132"/>
      <c r="DD108" s="132"/>
      <c r="DE108" s="132"/>
      <c r="DF108" s="132"/>
      <c r="DG108" s="132"/>
      <c r="DH108" s="132"/>
      <c r="DI108" s="132"/>
      <c r="DJ108" s="132"/>
      <c r="DK108" s="132"/>
      <c r="DL108" s="132"/>
      <c r="DM108" s="132"/>
      <c r="DN108" s="132"/>
      <c r="DO108" s="132"/>
      <c r="DP108" s="132"/>
      <c r="DQ108" s="132"/>
      <c r="DR108" s="132"/>
      <c r="DS108" s="132"/>
      <c r="DT108" s="132"/>
      <c r="DU108" s="132"/>
      <c r="DV108" s="132"/>
      <c r="DW108" s="132"/>
      <c r="DX108" s="132"/>
      <c r="DY108" s="132"/>
      <c r="DZ108" s="132"/>
      <c r="EA108" s="132"/>
      <c r="EB108" s="132"/>
    </row>
    <row r="109" spans="1:132" s="43" customFormat="1" ht="21" customHeight="1" x14ac:dyDescent="0.25">
      <c r="A109" s="154">
        <v>97</v>
      </c>
      <c r="B109" s="162"/>
      <c r="C109" s="161"/>
      <c r="D109" s="161"/>
      <c r="E109" s="160"/>
      <c r="F109" s="152"/>
      <c r="G109" s="151" t="str">
        <f t="shared" si="95"/>
        <v/>
      </c>
      <c r="H109" s="159" t="str">
        <f t="shared" si="96"/>
        <v/>
      </c>
      <c r="I109" s="149" t="str">
        <f t="shared" ref="I109:I114" si="103">IFERROR(IF(E109="N/R",0,IF(AND(E109="Multi",F109&lt;2),"",(IF(AND(E109="MULTI",F109&gt;4),"",IF(G109="","",IF(E109="WIN",H109,IF(E109="SPLIT",H109/$BD$3*$K$4,IF(E109="MULTI",H109/F109,IF(E109="SPLIT 4",(H109/2)/$BD$3*$K$4,""))))))))),"")</f>
        <v/>
      </c>
      <c r="J109" s="148" t="str">
        <f t="shared" ref="J109:J114" si="104">IFERROR(IF(AND(E109="MULTI",F109&lt;2),"",(IF(AND(E109="MULTI",F109&gt;4),"",IF(E109="","",IF(E109="WIN","",IF(AND(E109="WIN",G109=2),"",IF(E109="SPLIT",H109/$BD$3*$L$4,IF(E109="MULTI",H109/F109,IF(E109="SPLIT 4",(H109/2)/$BD$3*$L$4,0))))))))),"")</f>
        <v/>
      </c>
      <c r="K109" s="148" t="str">
        <f t="shared" ref="K109:K114" si="105">IFERROR(IF(AND(E109="MULTI",OR(F109&gt;4,F109&lt;2)),"",IF(AND(E109="MULTI",F109&gt;=3),H109/F109,IF(E109="SPLIT 4",(H109/2)/$BD$3*$K$4,""))),"")</f>
        <v/>
      </c>
      <c r="L109" s="148" t="str">
        <f t="shared" ref="L109:L114" si="106">IFERROR(IF(AND(E109="MULTI",OR(F109&gt;4,F109&lt;2)),"",IF(AND(E109="MULTI",F109=4),H109/F109,IF(E109="SPLIT 4",(H109/2)/$BD$3*$L$4,""))),"")</f>
        <v/>
      </c>
      <c r="M109" s="109"/>
      <c r="N109" s="158"/>
      <c r="O109" s="158"/>
      <c r="P109" s="110"/>
      <c r="Q109" s="157"/>
      <c r="R109" s="156"/>
      <c r="S109" s="156"/>
      <c r="T109" s="155"/>
      <c r="U109" s="143" t="str">
        <f t="shared" ref="U109:U114" si="107">IF(AND(BK109=0,BJ109&gt;0),0.00000001,IF(BK109=0,"",BK109))</f>
        <v/>
      </c>
      <c r="V109" s="142"/>
      <c r="W109" s="140">
        <f t="shared" ref="W109:W114" si="108">IF(E109="NB",1,0)</f>
        <v>0</v>
      </c>
      <c r="X109" s="141"/>
      <c r="Y109" s="141"/>
      <c r="Z109" s="141"/>
      <c r="AA109" s="141"/>
      <c r="AB109" s="141"/>
      <c r="AC109" s="141"/>
      <c r="AD109" s="141"/>
      <c r="AE109" s="141" t="str">
        <f>IF(U109="","",SUM($U$13:U109))</f>
        <v/>
      </c>
      <c r="AF109" s="140" t="str">
        <f t="shared" ref="AF109:AF114" si="109">IF(AG109="","",AP109/$AV$3*100)</f>
        <v/>
      </c>
      <c r="AG109" s="141" t="str">
        <f t="shared" ref="AG109:AG114" si="110">IF(AE109="","",AE109/$F$8*100)</f>
        <v/>
      </c>
      <c r="AH109" s="137"/>
      <c r="AI109" s="137"/>
      <c r="AJ109" s="137"/>
      <c r="AK109" s="137"/>
      <c r="AL109" s="138" t="str">
        <f t="shared" ref="AL109:AL114" si="111">IF(AH109="","",IF(AF109&lt;=20,1,IF(AND(AF109&gt;20,AF109&lt;=50),2,IF(AND(AF109&gt;50,AF109&lt;80),3,IF(AF109&gt;80,4,0)))))</f>
        <v/>
      </c>
      <c r="AM109" s="138" t="str">
        <f t="shared" ref="AM109:AM114" si="112">IF(AH109="","",IF(AG109&lt;=20,1,IF(AND(AG109&gt;20,AG109&lt;=50),2,IF(AND(AG109&gt;50,AG109&lt;80),3,IF(AG109&gt;80,4,0)))))</f>
        <v/>
      </c>
      <c r="AN109" s="137"/>
      <c r="AO109" s="137"/>
      <c r="AP109" s="140">
        <v>97</v>
      </c>
      <c r="AQ109" s="135"/>
      <c r="AR109" s="135"/>
      <c r="AS109" s="139" t="str">
        <f>IF(U107="","",IF(BB110=1,"STOP",IF(AX109="","",IF(SUM($AX$13:AX109&gt;$F$8),"JOB DONE",IF(BB110=1,"STOP","")))))</f>
        <v/>
      </c>
      <c r="AT109" s="138">
        <f t="shared" si="97"/>
        <v>0</v>
      </c>
      <c r="AU109" s="137">
        <f t="shared" si="98"/>
        <v>0</v>
      </c>
      <c r="AV109" s="134">
        <f t="shared" si="99"/>
        <v>0</v>
      </c>
      <c r="AW109" s="134">
        <f t="shared" ref="AW109:AW114" si="113">SUM(BD109:BG109)</f>
        <v>0</v>
      </c>
      <c r="AX109" s="134" t="str">
        <f>IF(U109="","",SUM($AW$13:AW109))</f>
        <v/>
      </c>
      <c r="AY109" s="136">
        <f t="shared" si="101"/>
        <v>97</v>
      </c>
      <c r="AZ109" s="136">
        <f t="shared" si="100"/>
        <v>97</v>
      </c>
      <c r="BA109" s="43">
        <f t="shared" ref="BA109:BA114" si="114">IF(AND(AY109&lt;$BD$3,E109="Split"),$BD$3,0)</f>
        <v>0</v>
      </c>
      <c r="BB109" s="43" t="str">
        <f t="shared" si="102"/>
        <v/>
      </c>
      <c r="BC109" s="43" t="str">
        <f t="shared" ref="BC109:BC114" si="115">IF(OR(E109="Win",E109="Split",E109="Multi",E109="SPLIT 4",E109="NB"),E109,"")</f>
        <v/>
      </c>
      <c r="BD109" s="137" t="str">
        <f t="shared" ref="BD109:BD114" si="116">IFERROR(IF(BC109="NB",0,IF(OR(M109="",Q109=""),"",IF(M109="WIN",(I109*Q109)-I109,0-I109))),"")</f>
        <v/>
      </c>
      <c r="BE109" s="137" t="str">
        <f t="shared" ref="BE109:BE114" si="117">IFERROR(IF(BC109="NB","",IF(OR(N109="",R109=""),"",IF(N109="NB",0,IF(N109="WIN",(J109*R109)-J109,0-J109)))),"")</f>
        <v/>
      </c>
      <c r="BF109" s="137" t="str">
        <f t="shared" ref="BF109:BF114" si="118">IFERROR(IF(BC109="NB","",IF(OR(O109="",S109=""),"",IF(O109="NB",0,IF(O109="WIN",(K109*S109)-K109,0-K109)))),"")</f>
        <v/>
      </c>
      <c r="BG109" s="137" t="str">
        <f t="shared" ref="BG109:BG114" si="119">IFERROR(IF(BC109="NB","",IF(OR(P109="",T109=""),"",IF(P109="NB",0,IF(P109="WIN",(L109*T109)-L109,0-L109)))),"")</f>
        <v/>
      </c>
      <c r="BH109" s="138">
        <f t="shared" ref="BH109:BH114" si="120">IF(OR(BC109="WIN",BC109="NB"),1,IF(BC109="SPLIT",2,IF(BC109="Multi",F109,IF(BC109="SPLIT 4",4,0))))</f>
        <v>0</v>
      </c>
      <c r="BI109" s="138">
        <f t="shared" ref="BI109:BI114" si="121">COUNT(BD109:BG109)</f>
        <v>0</v>
      </c>
      <c r="BJ109" s="138">
        <f t="shared" ref="BJ109:BJ114" si="122">IF(SUM(BH109+BI109)&gt;0,1,0)</f>
        <v>0</v>
      </c>
      <c r="BK109" s="137">
        <f t="shared" ref="BK109:BK114" si="123">IF(BH109=BI109,BL109,"")</f>
        <v>0</v>
      </c>
      <c r="BL109" s="134">
        <f t="shared" ref="BL109:BL114" si="124">SUM(BD109:BG109)</f>
        <v>0</v>
      </c>
      <c r="BM109" s="133" t="str">
        <f t="shared" ref="BM109:BM114" si="125">IF(AND(BL109=0,BJ109&gt;0),"Y",IF(BL109&gt;0,"Y","N"))</f>
        <v>N</v>
      </c>
      <c r="BN109" s="136">
        <f t="shared" ref="BN109:BN114" si="126">IF(BC109="NB",0,IF(BM109="N",1,IF(AND(BM109="y",BC109="WIN",Q109&gt;=$J$5),0-$L$5,IF(AND(BM109="y",BC109="WIN",Q109&gt;=$I$6,Q109&lt;=$J$6),0-$L$6,IF(AND(BM109="y",BC109="WIN",Q109&lt;=$J$7),0,IF(AND(BM109="y",BC109="Split"),0-$L$5,IF(AND(BM109="y",BC109="MULTI"),0-$L$6,IF(AND(BM109="y",BC109="SPLIT 4"),0-$L$5,0))))))))</f>
        <v>1</v>
      </c>
      <c r="BO109" s="135"/>
      <c r="BR109" s="134"/>
      <c r="CU109" s="132"/>
      <c r="CV109" s="132"/>
      <c r="CW109" s="132"/>
      <c r="CX109" s="132"/>
      <c r="CY109" s="132"/>
      <c r="CZ109" s="132"/>
      <c r="DA109" s="132"/>
      <c r="DB109" s="132"/>
      <c r="DC109" s="132"/>
      <c r="DD109" s="132"/>
      <c r="DE109" s="132"/>
      <c r="DF109" s="132"/>
      <c r="DG109" s="132"/>
      <c r="DH109" s="132"/>
      <c r="DI109" s="132"/>
      <c r="DJ109" s="132"/>
      <c r="DK109" s="132"/>
      <c r="DL109" s="132"/>
      <c r="DM109" s="132"/>
      <c r="DN109" s="132"/>
      <c r="DO109" s="132"/>
      <c r="DP109" s="132"/>
      <c r="DQ109" s="132"/>
      <c r="DR109" s="132"/>
      <c r="DS109" s="132"/>
      <c r="DT109" s="132"/>
      <c r="DU109" s="132"/>
      <c r="DV109" s="132"/>
      <c r="DW109" s="132"/>
      <c r="DX109" s="132"/>
      <c r="DY109" s="132"/>
      <c r="DZ109" s="132"/>
      <c r="EA109" s="132"/>
      <c r="EB109" s="132"/>
    </row>
    <row r="110" spans="1:132" s="43" customFormat="1" ht="21" customHeight="1" x14ac:dyDescent="0.25">
      <c r="A110" s="154">
        <v>98</v>
      </c>
      <c r="B110" s="162"/>
      <c r="C110" s="161"/>
      <c r="D110" s="161"/>
      <c r="E110" s="160"/>
      <c r="F110" s="152"/>
      <c r="G110" s="151" t="str">
        <f t="shared" si="95"/>
        <v/>
      </c>
      <c r="H110" s="159" t="str">
        <f t="shared" ref="H110:H114" si="127">IF(OR(G110="JOB DONE",G110="STOP"),"",IF(G110="","",IF(G110&gt;0,$F$6*G110,"")))</f>
        <v/>
      </c>
      <c r="I110" s="149" t="str">
        <f t="shared" si="103"/>
        <v/>
      </c>
      <c r="J110" s="148" t="str">
        <f t="shared" si="104"/>
        <v/>
      </c>
      <c r="K110" s="148" t="str">
        <f t="shared" si="105"/>
        <v/>
      </c>
      <c r="L110" s="148" t="str">
        <f t="shared" si="106"/>
        <v/>
      </c>
      <c r="M110" s="109"/>
      <c r="N110" s="158"/>
      <c r="O110" s="158"/>
      <c r="P110" s="110"/>
      <c r="Q110" s="157"/>
      <c r="R110" s="156"/>
      <c r="S110" s="156"/>
      <c r="T110" s="155"/>
      <c r="U110" s="143" t="str">
        <f t="shared" si="107"/>
        <v/>
      </c>
      <c r="V110" s="142"/>
      <c r="W110" s="140">
        <f t="shared" si="108"/>
        <v>0</v>
      </c>
      <c r="X110" s="141"/>
      <c r="Y110" s="141"/>
      <c r="Z110" s="141"/>
      <c r="AA110" s="141"/>
      <c r="AB110" s="141"/>
      <c r="AC110" s="141"/>
      <c r="AD110" s="141"/>
      <c r="AE110" s="141" t="str">
        <f>IF(U110="","",SUM($U$13:U110))</f>
        <v/>
      </c>
      <c r="AF110" s="140" t="str">
        <f t="shared" si="109"/>
        <v/>
      </c>
      <c r="AG110" s="141" t="str">
        <f t="shared" si="110"/>
        <v/>
      </c>
      <c r="AH110" s="137"/>
      <c r="AI110" s="137"/>
      <c r="AJ110" s="137"/>
      <c r="AK110" s="137"/>
      <c r="AL110" s="138" t="str">
        <f t="shared" si="111"/>
        <v/>
      </c>
      <c r="AM110" s="138" t="str">
        <f t="shared" si="112"/>
        <v/>
      </c>
      <c r="AN110" s="137"/>
      <c r="AO110" s="137"/>
      <c r="AP110" s="140">
        <v>98</v>
      </c>
      <c r="AQ110" s="135"/>
      <c r="AR110" s="135"/>
      <c r="AS110" s="139" t="str">
        <f>IF(U108="","",IF(BB111=1,"STOP",IF(AX110="","",IF(SUM($AX$13:AX110&gt;$F$8),"JOB DONE",IF(BB111=1,"STOP","")))))</f>
        <v/>
      </c>
      <c r="AT110" s="138">
        <f t="shared" ref="AT110:AT114" si="128">IF(AS110="JOB DONE",1,IF(AS110="STOP",2,0))</f>
        <v>0</v>
      </c>
      <c r="AU110" s="137">
        <f t="shared" si="98"/>
        <v>0</v>
      </c>
      <c r="AV110" s="134">
        <f t="shared" ref="AV110:AV114" si="129">SUM(AU109+AU110)</f>
        <v>0</v>
      </c>
      <c r="AW110" s="134">
        <f t="shared" si="113"/>
        <v>0</v>
      </c>
      <c r="AX110" s="134" t="str">
        <f>IF(U110="","",SUM($AW$13:AW110))</f>
        <v/>
      </c>
      <c r="AY110" s="136">
        <f t="shared" si="101"/>
        <v>98</v>
      </c>
      <c r="AZ110" s="136">
        <f t="shared" ref="AZ110:AZ114" si="130">IF(AND(AY110&lt;$I$3,BC110="WIN"),$I$3,IF(AND(AY110&lt;$BD$3,BC110="SPLIT"),$BD$3,IF(AY110&lt;$I$3,$I$3,AY110)))</f>
        <v>98</v>
      </c>
      <c r="BA110" s="43">
        <f t="shared" si="114"/>
        <v>0</v>
      </c>
      <c r="BB110" s="43" t="str">
        <f t="shared" si="102"/>
        <v/>
      </c>
      <c r="BC110" s="43" t="str">
        <f t="shared" si="115"/>
        <v/>
      </c>
      <c r="BD110" s="137" t="str">
        <f t="shared" si="116"/>
        <v/>
      </c>
      <c r="BE110" s="137" t="str">
        <f t="shared" si="117"/>
        <v/>
      </c>
      <c r="BF110" s="137" t="str">
        <f t="shared" si="118"/>
        <v/>
      </c>
      <c r="BG110" s="137" t="str">
        <f t="shared" si="119"/>
        <v/>
      </c>
      <c r="BH110" s="138">
        <f t="shared" si="120"/>
        <v>0</v>
      </c>
      <c r="BI110" s="138">
        <f t="shared" si="121"/>
        <v>0</v>
      </c>
      <c r="BJ110" s="138">
        <f t="shared" si="122"/>
        <v>0</v>
      </c>
      <c r="BK110" s="137">
        <f t="shared" si="123"/>
        <v>0</v>
      </c>
      <c r="BL110" s="134">
        <f t="shared" si="124"/>
        <v>0</v>
      </c>
      <c r="BM110" s="133" t="str">
        <f t="shared" si="125"/>
        <v>N</v>
      </c>
      <c r="BN110" s="136">
        <f t="shared" si="126"/>
        <v>1</v>
      </c>
      <c r="BO110" s="135"/>
      <c r="BR110" s="134"/>
      <c r="CU110" s="132"/>
      <c r="CV110" s="132"/>
      <c r="CW110" s="132"/>
      <c r="CX110" s="132"/>
      <c r="CY110" s="132"/>
      <c r="CZ110" s="132"/>
      <c r="DA110" s="132"/>
      <c r="DB110" s="132"/>
      <c r="DC110" s="132"/>
      <c r="DD110" s="132"/>
      <c r="DE110" s="132"/>
      <c r="DF110" s="132"/>
      <c r="DG110" s="132"/>
      <c r="DH110" s="132"/>
      <c r="DI110" s="132"/>
      <c r="DJ110" s="132"/>
      <c r="DK110" s="132"/>
      <c r="DL110" s="132"/>
      <c r="DM110" s="132"/>
      <c r="DN110" s="132"/>
      <c r="DO110" s="132"/>
      <c r="DP110" s="132"/>
      <c r="DQ110" s="132"/>
      <c r="DR110" s="132"/>
      <c r="DS110" s="132"/>
      <c r="DT110" s="132"/>
      <c r="DU110" s="132"/>
      <c r="DV110" s="132"/>
      <c r="DW110" s="132"/>
      <c r="DX110" s="132"/>
      <c r="DY110" s="132"/>
      <c r="DZ110" s="132"/>
      <c r="EA110" s="132"/>
      <c r="EB110" s="132"/>
    </row>
    <row r="111" spans="1:132" s="43" customFormat="1" ht="21" customHeight="1" x14ac:dyDescent="0.25">
      <c r="A111" s="154">
        <v>99</v>
      </c>
      <c r="B111" s="162"/>
      <c r="C111" s="161"/>
      <c r="D111" s="161"/>
      <c r="E111" s="160"/>
      <c r="F111" s="152"/>
      <c r="G111" s="151" t="str">
        <f t="shared" si="95"/>
        <v/>
      </c>
      <c r="H111" s="159" t="str">
        <f t="shared" si="127"/>
        <v/>
      </c>
      <c r="I111" s="149" t="str">
        <f t="shared" si="103"/>
        <v/>
      </c>
      <c r="J111" s="148" t="str">
        <f t="shared" si="104"/>
        <v/>
      </c>
      <c r="K111" s="148" t="str">
        <f t="shared" si="105"/>
        <v/>
      </c>
      <c r="L111" s="148" t="str">
        <f t="shared" si="106"/>
        <v/>
      </c>
      <c r="M111" s="109"/>
      <c r="N111" s="158"/>
      <c r="O111" s="158"/>
      <c r="P111" s="110"/>
      <c r="Q111" s="157"/>
      <c r="R111" s="156"/>
      <c r="S111" s="156"/>
      <c r="T111" s="155"/>
      <c r="U111" s="143" t="str">
        <f t="shared" si="107"/>
        <v/>
      </c>
      <c r="V111" s="142"/>
      <c r="W111" s="140">
        <f t="shared" si="108"/>
        <v>0</v>
      </c>
      <c r="X111" s="141"/>
      <c r="Y111" s="141"/>
      <c r="Z111" s="141"/>
      <c r="AA111" s="141"/>
      <c r="AB111" s="141"/>
      <c r="AC111" s="141"/>
      <c r="AD111" s="141"/>
      <c r="AE111" s="141" t="str">
        <f>IF(U111="","",SUM($U$13:U111))</f>
        <v/>
      </c>
      <c r="AF111" s="140" t="str">
        <f t="shared" si="109"/>
        <v/>
      </c>
      <c r="AG111" s="141" t="str">
        <f t="shared" si="110"/>
        <v/>
      </c>
      <c r="AH111" s="137"/>
      <c r="AI111" s="137"/>
      <c r="AJ111" s="137"/>
      <c r="AK111" s="137"/>
      <c r="AL111" s="138" t="str">
        <f t="shared" si="111"/>
        <v/>
      </c>
      <c r="AM111" s="138" t="str">
        <f t="shared" si="112"/>
        <v/>
      </c>
      <c r="AN111" s="137"/>
      <c r="AO111" s="137"/>
      <c r="AP111" s="140">
        <v>99</v>
      </c>
      <c r="AQ111" s="135"/>
      <c r="AR111" s="135"/>
      <c r="AS111" s="139" t="str">
        <f>IF(U109="","",IF(BB112=1,"STOP",IF(AX111="","",IF(SUM($AX$13:AX111&gt;$F$8),"JOB DONE",IF(BB112=1,"STOP","")))))</f>
        <v/>
      </c>
      <c r="AT111" s="138">
        <f t="shared" si="128"/>
        <v>0</v>
      </c>
      <c r="AU111" s="137">
        <f t="shared" si="98"/>
        <v>0</v>
      </c>
      <c r="AV111" s="134">
        <f t="shared" si="129"/>
        <v>0</v>
      </c>
      <c r="AW111" s="134">
        <f t="shared" si="113"/>
        <v>0</v>
      </c>
      <c r="AX111" s="134" t="str">
        <f>IF(U111="","",SUM($AW$13:AW111))</f>
        <v/>
      </c>
      <c r="AY111" s="136">
        <f t="shared" si="101"/>
        <v>99</v>
      </c>
      <c r="AZ111" s="136">
        <f t="shared" si="130"/>
        <v>99</v>
      </c>
      <c r="BA111" s="43">
        <f t="shared" si="114"/>
        <v>0</v>
      </c>
      <c r="BB111" s="43" t="str">
        <f t="shared" si="102"/>
        <v/>
      </c>
      <c r="BC111" s="43" t="str">
        <f t="shared" si="115"/>
        <v/>
      </c>
      <c r="BD111" s="137" t="str">
        <f t="shared" si="116"/>
        <v/>
      </c>
      <c r="BE111" s="137" t="str">
        <f t="shared" si="117"/>
        <v/>
      </c>
      <c r="BF111" s="137" t="str">
        <f t="shared" si="118"/>
        <v/>
      </c>
      <c r="BG111" s="137" t="str">
        <f t="shared" si="119"/>
        <v/>
      </c>
      <c r="BH111" s="138">
        <f t="shared" si="120"/>
        <v>0</v>
      </c>
      <c r="BI111" s="138">
        <f t="shared" si="121"/>
        <v>0</v>
      </c>
      <c r="BJ111" s="138">
        <f t="shared" si="122"/>
        <v>0</v>
      </c>
      <c r="BK111" s="137">
        <f t="shared" si="123"/>
        <v>0</v>
      </c>
      <c r="BL111" s="134">
        <f t="shared" si="124"/>
        <v>0</v>
      </c>
      <c r="BM111" s="133" t="str">
        <f t="shared" si="125"/>
        <v>N</v>
      </c>
      <c r="BN111" s="136">
        <f t="shared" si="126"/>
        <v>1</v>
      </c>
      <c r="BO111" s="135"/>
      <c r="BR111" s="134"/>
      <c r="CU111" s="132"/>
      <c r="CV111" s="132"/>
      <c r="CW111" s="132"/>
      <c r="CX111" s="132"/>
      <c r="CY111" s="132"/>
      <c r="CZ111" s="132"/>
      <c r="DA111" s="132"/>
      <c r="DB111" s="132"/>
      <c r="DC111" s="132"/>
      <c r="DD111" s="132"/>
      <c r="DE111" s="132"/>
      <c r="DF111" s="132"/>
      <c r="DG111" s="132"/>
      <c r="DH111" s="132"/>
      <c r="DI111" s="132"/>
      <c r="DJ111" s="132"/>
      <c r="DK111" s="132"/>
      <c r="DL111" s="132"/>
      <c r="DM111" s="132"/>
      <c r="DN111" s="132"/>
      <c r="DO111" s="132"/>
      <c r="DP111" s="132"/>
      <c r="DQ111" s="132"/>
      <c r="DR111" s="132"/>
      <c r="DS111" s="132"/>
      <c r="DT111" s="132"/>
      <c r="DU111" s="132"/>
      <c r="DV111" s="132"/>
      <c r="DW111" s="132"/>
      <c r="DX111" s="132"/>
      <c r="DY111" s="132"/>
      <c r="DZ111" s="132"/>
      <c r="EA111" s="132"/>
      <c r="EB111" s="132"/>
    </row>
    <row r="112" spans="1:132" s="43" customFormat="1" ht="21" customHeight="1" x14ac:dyDescent="0.25">
      <c r="A112" s="154">
        <v>100</v>
      </c>
      <c r="B112" s="162"/>
      <c r="C112" s="161"/>
      <c r="D112" s="161"/>
      <c r="E112" s="160"/>
      <c r="F112" s="152"/>
      <c r="G112" s="151" t="str">
        <f t="shared" si="95"/>
        <v/>
      </c>
      <c r="H112" s="159" t="str">
        <f t="shared" si="127"/>
        <v/>
      </c>
      <c r="I112" s="149" t="str">
        <f t="shared" si="103"/>
        <v/>
      </c>
      <c r="J112" s="148" t="str">
        <f t="shared" si="104"/>
        <v/>
      </c>
      <c r="K112" s="148" t="str">
        <f t="shared" si="105"/>
        <v/>
      </c>
      <c r="L112" s="148" t="str">
        <f t="shared" si="106"/>
        <v/>
      </c>
      <c r="M112" s="109"/>
      <c r="N112" s="158"/>
      <c r="O112" s="158"/>
      <c r="P112" s="110"/>
      <c r="Q112" s="157"/>
      <c r="R112" s="156"/>
      <c r="S112" s="156"/>
      <c r="T112" s="155"/>
      <c r="U112" s="143" t="str">
        <f t="shared" si="107"/>
        <v/>
      </c>
      <c r="V112" s="142"/>
      <c r="W112" s="140">
        <f t="shared" si="108"/>
        <v>0</v>
      </c>
      <c r="X112" s="141"/>
      <c r="Y112" s="141"/>
      <c r="Z112" s="141"/>
      <c r="AA112" s="141"/>
      <c r="AB112" s="141"/>
      <c r="AC112" s="141"/>
      <c r="AD112" s="141"/>
      <c r="AE112" s="141" t="str">
        <f>IF(U112="","",SUM($U$13:U112))</f>
        <v/>
      </c>
      <c r="AF112" s="140" t="str">
        <f t="shared" si="109"/>
        <v/>
      </c>
      <c r="AG112" s="141" t="str">
        <f t="shared" si="110"/>
        <v/>
      </c>
      <c r="AH112" s="137"/>
      <c r="AI112" s="137"/>
      <c r="AJ112" s="137"/>
      <c r="AK112" s="137"/>
      <c r="AL112" s="138" t="str">
        <f t="shared" si="111"/>
        <v/>
      </c>
      <c r="AM112" s="138" t="str">
        <f t="shared" si="112"/>
        <v/>
      </c>
      <c r="AN112" s="137"/>
      <c r="AO112" s="137"/>
      <c r="AP112" s="140">
        <v>100</v>
      </c>
      <c r="AQ112" s="135"/>
      <c r="AR112" s="135"/>
      <c r="AS112" s="139" t="str">
        <f>IF(U110="","",IF(BB113=1,"STOP",IF(AX112="","",IF(SUM($AX$13:AX112&gt;$F$8),"JOB DONE",IF(BB113=1,"STOP","")))))</f>
        <v/>
      </c>
      <c r="AT112" s="138">
        <f t="shared" si="128"/>
        <v>0</v>
      </c>
      <c r="AU112" s="137">
        <f t="shared" si="98"/>
        <v>0</v>
      </c>
      <c r="AV112" s="134">
        <f t="shared" si="129"/>
        <v>0</v>
      </c>
      <c r="AW112" s="134">
        <f t="shared" si="113"/>
        <v>0</v>
      </c>
      <c r="AX112" s="134" t="str">
        <f>IF(U112="","",SUM($AW$13:AW112))</f>
        <v/>
      </c>
      <c r="AY112" s="136">
        <f t="shared" si="101"/>
        <v>100</v>
      </c>
      <c r="AZ112" s="136">
        <f t="shared" si="130"/>
        <v>100</v>
      </c>
      <c r="BA112" s="43">
        <f t="shared" si="114"/>
        <v>0</v>
      </c>
      <c r="BB112" s="43" t="str">
        <f t="shared" si="102"/>
        <v/>
      </c>
      <c r="BC112" s="43" t="str">
        <f t="shared" si="115"/>
        <v/>
      </c>
      <c r="BD112" s="137" t="str">
        <f t="shared" si="116"/>
        <v/>
      </c>
      <c r="BE112" s="137" t="str">
        <f t="shared" si="117"/>
        <v/>
      </c>
      <c r="BF112" s="137" t="str">
        <f t="shared" si="118"/>
        <v/>
      </c>
      <c r="BG112" s="137" t="str">
        <f t="shared" si="119"/>
        <v/>
      </c>
      <c r="BH112" s="138">
        <f t="shared" si="120"/>
        <v>0</v>
      </c>
      <c r="BI112" s="138">
        <f t="shared" si="121"/>
        <v>0</v>
      </c>
      <c r="BJ112" s="138">
        <f t="shared" si="122"/>
        <v>0</v>
      </c>
      <c r="BK112" s="137">
        <f t="shared" si="123"/>
        <v>0</v>
      </c>
      <c r="BL112" s="134">
        <f t="shared" si="124"/>
        <v>0</v>
      </c>
      <c r="BM112" s="133" t="str">
        <f t="shared" si="125"/>
        <v>N</v>
      </c>
      <c r="BN112" s="136">
        <f t="shared" si="126"/>
        <v>1</v>
      </c>
      <c r="BO112" s="135"/>
      <c r="BR112" s="134"/>
      <c r="CU112" s="132"/>
      <c r="CV112" s="132"/>
      <c r="CW112" s="132"/>
      <c r="CX112" s="132"/>
      <c r="CY112" s="132"/>
      <c r="CZ112" s="132"/>
      <c r="DA112" s="132"/>
      <c r="DB112" s="132"/>
      <c r="DC112" s="132"/>
      <c r="DD112" s="132"/>
      <c r="DE112" s="132"/>
      <c r="DF112" s="132"/>
      <c r="DG112" s="132"/>
      <c r="DH112" s="132"/>
      <c r="DI112" s="132"/>
      <c r="DJ112" s="132"/>
      <c r="DK112" s="132"/>
      <c r="DL112" s="132"/>
      <c r="DM112" s="132"/>
      <c r="DN112" s="132"/>
      <c r="DO112" s="132"/>
      <c r="DP112" s="132"/>
      <c r="DQ112" s="132"/>
      <c r="DR112" s="132"/>
      <c r="DS112" s="132"/>
      <c r="DT112" s="132"/>
      <c r="DU112" s="132"/>
      <c r="DV112" s="132"/>
      <c r="DW112" s="132"/>
      <c r="DX112" s="132"/>
      <c r="DY112" s="132"/>
      <c r="DZ112" s="132"/>
      <c r="EA112" s="132"/>
      <c r="EB112" s="132"/>
    </row>
    <row r="113" spans="1:132" s="43" customFormat="1" ht="21" customHeight="1" x14ac:dyDescent="0.25">
      <c r="A113" s="154">
        <v>101</v>
      </c>
      <c r="B113" s="162"/>
      <c r="C113" s="161"/>
      <c r="D113" s="161"/>
      <c r="E113" s="160"/>
      <c r="F113" s="152"/>
      <c r="G113" s="151" t="str">
        <f t="shared" si="95"/>
        <v/>
      </c>
      <c r="H113" s="159" t="str">
        <f t="shared" si="127"/>
        <v/>
      </c>
      <c r="I113" s="149" t="str">
        <f t="shared" si="103"/>
        <v/>
      </c>
      <c r="J113" s="148" t="str">
        <f t="shared" si="104"/>
        <v/>
      </c>
      <c r="K113" s="148" t="str">
        <f t="shared" si="105"/>
        <v/>
      </c>
      <c r="L113" s="148" t="str">
        <f t="shared" si="106"/>
        <v/>
      </c>
      <c r="M113" s="109"/>
      <c r="N113" s="158"/>
      <c r="O113" s="158"/>
      <c r="P113" s="110"/>
      <c r="Q113" s="157"/>
      <c r="R113" s="156"/>
      <c r="S113" s="156"/>
      <c r="T113" s="155"/>
      <c r="U113" s="143" t="str">
        <f t="shared" si="107"/>
        <v/>
      </c>
      <c r="V113" s="142"/>
      <c r="W113" s="140">
        <f t="shared" si="108"/>
        <v>0</v>
      </c>
      <c r="X113" s="141"/>
      <c r="Y113" s="141"/>
      <c r="Z113" s="141"/>
      <c r="AA113" s="141"/>
      <c r="AB113" s="141"/>
      <c r="AC113" s="141"/>
      <c r="AD113" s="141"/>
      <c r="AE113" s="141" t="str">
        <f>IF(U113="","",SUM($U$13:U113))</f>
        <v/>
      </c>
      <c r="AF113" s="140" t="str">
        <f t="shared" si="109"/>
        <v/>
      </c>
      <c r="AG113" s="141" t="str">
        <f t="shared" si="110"/>
        <v/>
      </c>
      <c r="AH113" s="137"/>
      <c r="AI113" s="137"/>
      <c r="AJ113" s="137"/>
      <c r="AK113" s="137"/>
      <c r="AL113" s="138" t="str">
        <f t="shared" si="111"/>
        <v/>
      </c>
      <c r="AM113" s="138" t="str">
        <f t="shared" si="112"/>
        <v/>
      </c>
      <c r="AN113" s="137"/>
      <c r="AO113" s="137"/>
      <c r="AP113" s="140">
        <v>101</v>
      </c>
      <c r="AQ113" s="135"/>
      <c r="AR113" s="135"/>
      <c r="AS113" s="139" t="str">
        <f>IF(U111="","",IF(BB114=1,"STOP",IF(AX113="","",IF(SUM($AX$13:AX113&gt;$F$8),"JOB DONE",IF(BB114=1,"STOP","")))))</f>
        <v/>
      </c>
      <c r="AT113" s="138">
        <f t="shared" si="128"/>
        <v>0</v>
      </c>
      <c r="AU113" s="137">
        <f t="shared" si="98"/>
        <v>0</v>
      </c>
      <c r="AV113" s="134">
        <f t="shared" si="129"/>
        <v>0</v>
      </c>
      <c r="AW113" s="134">
        <f t="shared" si="113"/>
        <v>0</v>
      </c>
      <c r="AX113" s="134" t="str">
        <f>IF(U113="","",SUM($AW$13:AW113))</f>
        <v/>
      </c>
      <c r="AY113" s="136">
        <f t="shared" si="101"/>
        <v>101</v>
      </c>
      <c r="AZ113" s="136">
        <f t="shared" si="130"/>
        <v>101</v>
      </c>
      <c r="BA113" s="43">
        <f t="shared" si="114"/>
        <v>0</v>
      </c>
      <c r="BB113" s="43" t="str">
        <f t="shared" si="102"/>
        <v/>
      </c>
      <c r="BC113" s="43" t="str">
        <f t="shared" si="115"/>
        <v/>
      </c>
      <c r="BD113" s="137" t="str">
        <f t="shared" si="116"/>
        <v/>
      </c>
      <c r="BE113" s="137" t="str">
        <f t="shared" si="117"/>
        <v/>
      </c>
      <c r="BF113" s="137" t="str">
        <f t="shared" si="118"/>
        <v/>
      </c>
      <c r="BG113" s="137" t="str">
        <f t="shared" si="119"/>
        <v/>
      </c>
      <c r="BH113" s="138">
        <f t="shared" si="120"/>
        <v>0</v>
      </c>
      <c r="BI113" s="138">
        <f t="shared" si="121"/>
        <v>0</v>
      </c>
      <c r="BJ113" s="138">
        <f t="shared" si="122"/>
        <v>0</v>
      </c>
      <c r="BK113" s="137">
        <f t="shared" si="123"/>
        <v>0</v>
      </c>
      <c r="BL113" s="134">
        <f t="shared" si="124"/>
        <v>0</v>
      </c>
      <c r="BM113" s="133" t="str">
        <f t="shared" si="125"/>
        <v>N</v>
      </c>
      <c r="BN113" s="136">
        <f t="shared" si="126"/>
        <v>1</v>
      </c>
      <c r="BO113" s="135"/>
      <c r="BR113" s="134"/>
      <c r="CU113" s="132"/>
      <c r="CV113" s="132"/>
      <c r="CW113" s="132"/>
      <c r="CX113" s="132"/>
      <c r="CY113" s="132"/>
      <c r="CZ113" s="132"/>
      <c r="DA113" s="132"/>
      <c r="DB113" s="132"/>
      <c r="DC113" s="132"/>
      <c r="DD113" s="132"/>
      <c r="DE113" s="132"/>
      <c r="DF113" s="132"/>
      <c r="DG113" s="132"/>
      <c r="DH113" s="132"/>
      <c r="DI113" s="132"/>
      <c r="DJ113" s="132"/>
      <c r="DK113" s="132"/>
      <c r="DL113" s="132"/>
      <c r="DM113" s="132"/>
      <c r="DN113" s="132"/>
      <c r="DO113" s="132"/>
      <c r="DP113" s="132"/>
      <c r="DQ113" s="132"/>
      <c r="DR113" s="132"/>
      <c r="DS113" s="132"/>
      <c r="DT113" s="132"/>
      <c r="DU113" s="132"/>
      <c r="DV113" s="132"/>
      <c r="DW113" s="132"/>
      <c r="DX113" s="132"/>
      <c r="DY113" s="132"/>
      <c r="DZ113" s="132"/>
      <c r="EA113" s="132"/>
      <c r="EB113" s="132"/>
    </row>
    <row r="114" spans="1:132" s="43" customFormat="1" ht="21" customHeight="1" thickBot="1" x14ac:dyDescent="0.3">
      <c r="A114" s="154">
        <v>102</v>
      </c>
      <c r="B114" s="162"/>
      <c r="C114" s="161"/>
      <c r="D114" s="161"/>
      <c r="E114" s="153"/>
      <c r="F114" s="152"/>
      <c r="G114" s="151" t="str">
        <f t="shared" si="95"/>
        <v/>
      </c>
      <c r="H114" s="150" t="str">
        <f t="shared" si="127"/>
        <v/>
      </c>
      <c r="I114" s="149" t="str">
        <f t="shared" si="103"/>
        <v/>
      </c>
      <c r="J114" s="148" t="str">
        <f t="shared" si="104"/>
        <v/>
      </c>
      <c r="K114" s="148" t="str">
        <f t="shared" si="105"/>
        <v/>
      </c>
      <c r="L114" s="148" t="str">
        <f t="shared" si="106"/>
        <v/>
      </c>
      <c r="M114" s="112"/>
      <c r="N114" s="147"/>
      <c r="O114" s="147"/>
      <c r="P114" s="113"/>
      <c r="Q114" s="146"/>
      <c r="R114" s="145"/>
      <c r="S114" s="145"/>
      <c r="T114" s="144"/>
      <c r="U114" s="143" t="str">
        <f t="shared" si="107"/>
        <v/>
      </c>
      <c r="V114" s="142"/>
      <c r="W114" s="140">
        <f t="shared" si="108"/>
        <v>0</v>
      </c>
      <c r="X114" s="141"/>
      <c r="Y114" s="141"/>
      <c r="Z114" s="141"/>
      <c r="AA114" s="141"/>
      <c r="AB114" s="141"/>
      <c r="AC114" s="141"/>
      <c r="AD114" s="141"/>
      <c r="AE114" s="141" t="str">
        <f>IF(U114="","",SUM($U$13:U114))</f>
        <v/>
      </c>
      <c r="AF114" s="140" t="str">
        <f t="shared" si="109"/>
        <v/>
      </c>
      <c r="AG114" s="141" t="str">
        <f t="shared" si="110"/>
        <v/>
      </c>
      <c r="AH114" s="137"/>
      <c r="AI114" s="137"/>
      <c r="AJ114" s="137"/>
      <c r="AK114" s="137"/>
      <c r="AL114" s="138" t="str">
        <f t="shared" si="111"/>
        <v/>
      </c>
      <c r="AM114" s="138" t="str">
        <f t="shared" si="112"/>
        <v/>
      </c>
      <c r="AN114" s="137"/>
      <c r="AO114" s="137"/>
      <c r="AP114" s="140">
        <v>102</v>
      </c>
      <c r="AQ114" s="135"/>
      <c r="AR114" s="135"/>
      <c r="AS114" s="139" t="str">
        <f>IF(U112="","",IF(BB115=1,"STOP",IF(AX114="","",IF(SUM($AX$13:AX114&gt;$F$8),"JOB DONE",IF(BB115=1,"STOP","")))))</f>
        <v/>
      </c>
      <c r="AT114" s="138">
        <f t="shared" si="128"/>
        <v>0</v>
      </c>
      <c r="AU114" s="137">
        <f t="shared" si="98"/>
        <v>0</v>
      </c>
      <c r="AV114" s="134">
        <f t="shared" si="129"/>
        <v>0</v>
      </c>
      <c r="AW114" s="134">
        <f t="shared" si="113"/>
        <v>0</v>
      </c>
      <c r="AX114" s="134" t="str">
        <f>IF(U114="","",SUM($AW$13:AW114))</f>
        <v/>
      </c>
      <c r="AY114" s="136">
        <f t="shared" si="101"/>
        <v>102</v>
      </c>
      <c r="AZ114" s="136">
        <f t="shared" si="130"/>
        <v>102</v>
      </c>
      <c r="BA114" s="43">
        <f t="shared" si="114"/>
        <v>0</v>
      </c>
      <c r="BB114" s="43" t="str">
        <f t="shared" si="102"/>
        <v/>
      </c>
      <c r="BC114" s="43" t="str">
        <f t="shared" si="115"/>
        <v/>
      </c>
      <c r="BD114" s="137" t="str">
        <f t="shared" si="116"/>
        <v/>
      </c>
      <c r="BE114" s="137" t="str">
        <f t="shared" si="117"/>
        <v/>
      </c>
      <c r="BF114" s="137" t="str">
        <f t="shared" si="118"/>
        <v/>
      </c>
      <c r="BG114" s="137" t="str">
        <f t="shared" si="119"/>
        <v/>
      </c>
      <c r="BH114" s="138">
        <f t="shared" si="120"/>
        <v>0</v>
      </c>
      <c r="BI114" s="138">
        <f t="shared" si="121"/>
        <v>0</v>
      </c>
      <c r="BJ114" s="138">
        <f t="shared" si="122"/>
        <v>0</v>
      </c>
      <c r="BK114" s="137">
        <f t="shared" si="123"/>
        <v>0</v>
      </c>
      <c r="BL114" s="134">
        <f t="shared" si="124"/>
        <v>0</v>
      </c>
      <c r="BM114" s="133" t="str">
        <f t="shared" si="125"/>
        <v>N</v>
      </c>
      <c r="BN114" s="136">
        <f t="shared" si="126"/>
        <v>1</v>
      </c>
      <c r="BO114" s="135"/>
      <c r="BR114" s="134"/>
      <c r="CU114" s="132"/>
      <c r="CV114" s="132"/>
      <c r="CW114" s="132"/>
      <c r="CX114" s="132"/>
      <c r="CY114" s="132"/>
      <c r="CZ114" s="132"/>
      <c r="DA114" s="132"/>
      <c r="DB114" s="132"/>
      <c r="DC114" s="132"/>
      <c r="DD114" s="132"/>
      <c r="DE114" s="132"/>
      <c r="DF114" s="132"/>
      <c r="DG114" s="132"/>
      <c r="DH114" s="132"/>
      <c r="DI114" s="132"/>
      <c r="DJ114" s="132"/>
      <c r="DK114" s="132"/>
      <c r="DL114" s="132"/>
      <c r="DM114" s="132"/>
      <c r="DN114" s="132"/>
      <c r="DO114" s="132"/>
      <c r="DP114" s="132"/>
      <c r="DQ114" s="132"/>
      <c r="DR114" s="132"/>
      <c r="DS114" s="132"/>
      <c r="DT114" s="132"/>
      <c r="DU114" s="132"/>
      <c r="DV114" s="132"/>
      <c r="DW114" s="132"/>
      <c r="DX114" s="132"/>
      <c r="DY114" s="132"/>
      <c r="DZ114" s="132"/>
      <c r="EA114" s="132"/>
      <c r="EB114" s="132"/>
    </row>
    <row r="115" spans="1:132" s="43" customFormat="1" x14ac:dyDescent="0.25">
      <c r="A115" s="77"/>
      <c r="B115" s="77"/>
      <c r="C115" s="77"/>
      <c r="D115" s="77"/>
      <c r="E115" s="63"/>
      <c r="F115" s="63"/>
      <c r="G115" s="77"/>
      <c r="H115" s="77"/>
      <c r="I115" s="77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AH115" s="133"/>
      <c r="AI115" s="133"/>
      <c r="AJ115" s="133"/>
      <c r="AK115" s="133"/>
      <c r="AL115" s="133"/>
      <c r="AM115" s="133"/>
      <c r="AN115" s="133"/>
      <c r="AO115" s="133"/>
      <c r="AS115" s="133"/>
      <c r="CU115" s="132"/>
      <c r="CV115" s="132"/>
      <c r="CW115" s="132"/>
      <c r="CX115" s="132"/>
      <c r="CY115" s="132"/>
      <c r="CZ115" s="132"/>
      <c r="DA115" s="132"/>
      <c r="DB115" s="132"/>
      <c r="DC115" s="132"/>
      <c r="DD115" s="132"/>
      <c r="DE115" s="132"/>
      <c r="DF115" s="132"/>
      <c r="DG115" s="132"/>
      <c r="DH115" s="132"/>
      <c r="DI115" s="132"/>
      <c r="DJ115" s="132"/>
      <c r="DK115" s="132"/>
      <c r="DL115" s="132"/>
      <c r="DM115" s="132"/>
      <c r="DN115" s="132"/>
      <c r="DO115" s="132"/>
      <c r="DP115" s="132"/>
      <c r="DQ115" s="132"/>
      <c r="DR115" s="132"/>
      <c r="DS115" s="132"/>
      <c r="DT115" s="132"/>
      <c r="DU115" s="132"/>
      <c r="DV115" s="132"/>
      <c r="DW115" s="132"/>
      <c r="DX115" s="132"/>
      <c r="DY115" s="132"/>
      <c r="DZ115" s="132"/>
      <c r="EA115" s="132"/>
      <c r="EB115" s="132"/>
    </row>
  </sheetData>
  <sheetProtection algorithmName="SHA-512" hashValue="urjYlpENN26l+4Gh67NRfclydECot/oR7PknhSKX4yHQpAv8Y3K15eVm6S+X4MTOV2NdmAZzTvSTAHEXg8xTTA==" saltValue="Jf5Zd2Af/W6k/7yCc0HTRQ==" spinCount="100000" sheet="1" selectLockedCells="1"/>
  <mergeCells count="15">
    <mergeCell ref="M10:U10"/>
    <mergeCell ref="B11:D11"/>
    <mergeCell ref="I11:L11"/>
    <mergeCell ref="M11:P11"/>
    <mergeCell ref="Q11:T11"/>
    <mergeCell ref="G7:I7"/>
    <mergeCell ref="K7:L7"/>
    <mergeCell ref="B8:D8"/>
    <mergeCell ref="G8:I8"/>
    <mergeCell ref="B10:L10"/>
    <mergeCell ref="E1:J1"/>
    <mergeCell ref="G3:H3"/>
    <mergeCell ref="G4:H4"/>
    <mergeCell ref="G5:I5"/>
    <mergeCell ref="G6:H6"/>
  </mergeCells>
  <conditionalFormatting sqref="F13:F114">
    <cfRule type="expression" dxfId="5" priority="1">
      <formula>E13="MULTI"</formula>
    </cfRule>
    <cfRule type="expression" dxfId="4" priority="2">
      <formula>E13="SPLIT 4"</formula>
    </cfRule>
    <cfRule type="expression" dxfId="3" priority="3">
      <formula>E13="SPLIT"</formula>
    </cfRule>
    <cfRule type="expression" dxfId="2" priority="4">
      <formula>E13="WIN"</formula>
    </cfRule>
    <cfRule type="expression" dxfId="1" priority="5">
      <formula>E13=""</formula>
    </cfRule>
    <cfRule type="expression" dxfId="0" priority="6">
      <formula>E13="NB"</formula>
    </cfRule>
  </conditionalFormatting>
  <dataValidations count="5">
    <dataValidation type="list" allowBlank="1" showInputMessage="1" showErrorMessage="1" sqref="M13:M114" xr:uid="{7C624BD7-0858-445A-8063-FC1BE07C575C}">
      <formula1>$AY$2:$AY$4</formula1>
    </dataValidation>
    <dataValidation type="list" allowBlank="1" showInputMessage="1" showErrorMessage="1" sqref="N13:P114" xr:uid="{C15D66B2-1CDE-4F22-B4AA-6AAA522B3BED}">
      <formula1>$BA$2:$BA$4</formula1>
    </dataValidation>
    <dataValidation type="list" allowBlank="1" showInputMessage="1" showErrorMessage="1" sqref="E3" xr:uid="{559A3C32-48AF-48BD-9EBA-E2FC701A60D9}">
      <formula1>$U$5:$U$6</formula1>
    </dataValidation>
    <dataValidation type="list" allowBlank="1" showInputMessage="1" showErrorMessage="1" sqref="F13:F114" xr:uid="{8767A968-FDDA-4556-AFBB-FD5F28238669}">
      <formula1>$AX$2:$AX$5</formula1>
    </dataValidation>
    <dataValidation type="list" allowBlank="1" showInputMessage="1" showErrorMessage="1" sqref="E13:E114" xr:uid="{C8609163-22D2-456E-AE9F-6A3FD769A30F}">
      <formula1>$BC$2:$BC$6</formula1>
    </dataValidation>
  </dataValidations>
  <pageMargins left="0.7" right="0.7" top="0.75" bottom="0.75" header="0.3" footer="0.3"/>
  <pageSetup paperSize="9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bc52067-125f-45fe-bc5d-63bb770248f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B8152B13575D409E67CED2BC8B9F12" ma:contentTypeVersion="14" ma:contentTypeDescription="Create a new document." ma:contentTypeScope="" ma:versionID="e46cca5950dc695dd63f3862c8817c09">
  <xsd:schema xmlns:xsd="http://www.w3.org/2001/XMLSchema" xmlns:xs="http://www.w3.org/2001/XMLSchema" xmlns:p="http://schemas.microsoft.com/office/2006/metadata/properties" xmlns:ns3="9bc52067-125f-45fe-bc5d-63bb770248f3" xmlns:ns4="74a8ca29-0d8c-469f-ba36-38b3bd5be435" targetNamespace="http://schemas.microsoft.com/office/2006/metadata/properties" ma:root="true" ma:fieldsID="f3e4f2344ce7642c07b967ab2eb973b9" ns3:_="" ns4:_="">
    <xsd:import namespace="9bc52067-125f-45fe-bc5d-63bb770248f3"/>
    <xsd:import namespace="74a8ca29-0d8c-469f-ba36-38b3bd5be43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c52067-125f-45fe-bc5d-63bb770248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8ca29-0d8c-469f-ba36-38b3bd5be43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B8465B-8F6B-491F-A823-3456EE2ECEE7}">
  <ds:schemaRefs>
    <ds:schemaRef ds:uri="http://purl.org/dc/dcmitype/"/>
    <ds:schemaRef ds:uri="74a8ca29-0d8c-469f-ba36-38b3bd5be435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9bc52067-125f-45fe-bc5d-63bb770248f3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49A356-0FD8-4F10-87D0-32873E7FDE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c52067-125f-45fe-bc5d-63bb770248f3"/>
    <ds:schemaRef ds:uri="74a8ca29-0d8c-469f-ba36-38b3bd5be4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B3A04D-73BD-438F-BA08-42B176481B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1yearplan</vt:lpstr>
      <vt:lpstr>Dutch Calc</vt:lpstr>
      <vt:lpstr>Mission Control Single Best Bet</vt:lpstr>
      <vt:lpstr>Mission Control SBB Progress</vt:lpstr>
      <vt:lpstr>Mission Control Joint Bets</vt:lpstr>
      <vt:lpstr>'1yearplan'!Print_Area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Deverne</dc:creator>
  <cp:lastModifiedBy>David Tech</cp:lastModifiedBy>
  <cp:lastPrinted>2018-12-21T16:29:32Z</cp:lastPrinted>
  <dcterms:created xsi:type="dcterms:W3CDTF">2013-02-04T22:34:25Z</dcterms:created>
  <dcterms:modified xsi:type="dcterms:W3CDTF">2025-08-05T09:08:36Z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1124667305</vt:i4>
  </property>
  <property fmtid="{D5CDD505-2E9C-101B-9397-08002B2CF9AE}" pid="3" name="_NewReviewCycle">
    <vt:lpwstr/>
  </property>
  <property fmtid="{D5CDD505-2E9C-101B-9397-08002B2CF9AE}" pid="4" name="_EmailSubject">
    <vt:lpwstr>HRP Plan</vt:lpwstr>
  </property>
  <property fmtid="{D5CDD505-2E9C-101B-9397-08002B2CF9AE}" pid="5" name="_AuthorEmail">
    <vt:lpwstr>sionrich11@hotmail.com</vt:lpwstr>
  </property>
  <property fmtid="{D5CDD505-2E9C-101B-9397-08002B2CF9AE}" pid="6" name="_AuthorEmailDisplayName">
    <vt:lpwstr>sionrich11@hotmail.com</vt:lpwstr>
  </property>
  <property fmtid="{D5CDD505-2E9C-101B-9397-08002B2CF9AE}" pid="7" name="_ReviewingToolsShownOnce">
    <vt:lpwstr/>
  </property>
  <property fmtid="{D5CDD505-2E9C-101B-9397-08002B2CF9AE}" pid="8" name="ContentTypeId">
    <vt:lpwstr>0x01010062B8152B13575D409E67CED2BC8B9F12</vt:lpwstr>
  </property>
</Properties>
</file>